
<file path=[Content_Types].xml><?xml version="1.0" encoding="utf-8"?>
<Types xmlns="http://schemas.openxmlformats.org/package/2006/content-types">
  <Override PartName="/xl/worksheets/sheet15.xml" ContentType="application/vnd.openxmlformats-officedocument.spreadsheetml.worksheet+xml"/>
  <Default Extension="bin" ContentType="application/vnd.openxmlformats-officedocument.spreadsheetml.printerSettings"/>
  <Default Extension="png" ContentType="image/png"/>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28800" windowHeight="12585" tabRatio="865" activeTab="1"/>
  </bookViews>
  <sheets>
    <sheet name="Koptame" sheetId="23" r:id="rId1"/>
    <sheet name="Kopsavilkuma_aprekins" sheetId="9" r:id="rId2"/>
    <sheet name="01_Visparceltn_darbi" sheetId="40" r:id="rId3"/>
    <sheet name="02_UKT_LKT" sheetId="29" r:id="rId4"/>
    <sheet name="03_SILTUMAPGADE" sheetId="30" r:id="rId5"/>
    <sheet name="04_ŪK" sheetId="41" r:id="rId6"/>
    <sheet name="05_APKURE" sheetId="34" r:id="rId7"/>
    <sheet name="06_VENTILACIJA" sheetId="35" r:id="rId8"/>
    <sheet name="07_EL" sheetId="28" r:id="rId9"/>
    <sheet name="8_UAS" sheetId="42" r:id="rId10"/>
    <sheet name="9_ESS" sheetId="37" r:id="rId11"/>
    <sheet name="10_AS" sheetId="39" r:id="rId12"/>
    <sheet name="11_VIDEO" sheetId="26" r:id="rId13"/>
    <sheet name="12_Labiekartosanas_darbi" sheetId="25" r:id="rId14"/>
    <sheet name="13_Ārējā_ELT" sheetId="46" r:id="rId15"/>
  </sheets>
  <definedNames>
    <definedName name="\A" localSheetId="3">#REF!</definedName>
    <definedName name="\A" localSheetId="4">#REF!</definedName>
    <definedName name="\A" localSheetId="6">#REF!</definedName>
    <definedName name="\A" localSheetId="7">#REF!</definedName>
    <definedName name="\A" localSheetId="11">#REF!</definedName>
    <definedName name="\A" localSheetId="10">#REF!</definedName>
    <definedName name="\A">#REF!</definedName>
    <definedName name="\B" localSheetId="3">#REF!</definedName>
    <definedName name="\B" localSheetId="4">#REF!</definedName>
    <definedName name="\B" localSheetId="6">#REF!</definedName>
    <definedName name="\B" localSheetId="7">#REF!</definedName>
    <definedName name="\B" localSheetId="11">#REF!</definedName>
    <definedName name="\B" localSheetId="10">#REF!</definedName>
    <definedName name="\B">#REF!</definedName>
    <definedName name="\C" localSheetId="3">#REF!</definedName>
    <definedName name="\C" localSheetId="4">#REF!</definedName>
    <definedName name="\C" localSheetId="6">#REF!</definedName>
    <definedName name="\C" localSheetId="7">#REF!</definedName>
    <definedName name="\C" localSheetId="11">#REF!</definedName>
    <definedName name="\C" localSheetId="10">#REF!</definedName>
    <definedName name="\C">#REF!</definedName>
    <definedName name="\D" localSheetId="3">#REF!</definedName>
    <definedName name="\D" localSheetId="4">#REF!</definedName>
    <definedName name="\D" localSheetId="6">#REF!</definedName>
    <definedName name="\D" localSheetId="7">#REF!</definedName>
    <definedName name="\D" localSheetId="11">#REF!</definedName>
    <definedName name="\D" localSheetId="10">#REF!</definedName>
    <definedName name="\D">#REF!</definedName>
    <definedName name="\H" localSheetId="3">#REF!</definedName>
    <definedName name="\H" localSheetId="4">#REF!</definedName>
    <definedName name="\H" localSheetId="6">#REF!</definedName>
    <definedName name="\H" localSheetId="7">#REF!</definedName>
    <definedName name="\H" localSheetId="11">#REF!</definedName>
    <definedName name="\H" localSheetId="10">#REF!</definedName>
    <definedName name="\H">#REF!</definedName>
    <definedName name="\I" localSheetId="3">#REF!</definedName>
    <definedName name="\I" localSheetId="4">#REF!</definedName>
    <definedName name="\I" localSheetId="6">#REF!</definedName>
    <definedName name="\I" localSheetId="7">#REF!</definedName>
    <definedName name="\I" localSheetId="11">#REF!</definedName>
    <definedName name="\I" localSheetId="10">#REF!</definedName>
    <definedName name="\I">#REF!</definedName>
    <definedName name="\K" localSheetId="3">#REF!</definedName>
    <definedName name="\K" localSheetId="4">#REF!</definedName>
    <definedName name="\K" localSheetId="6">#REF!</definedName>
    <definedName name="\K" localSheetId="7">#REF!</definedName>
    <definedName name="\K" localSheetId="11">#REF!</definedName>
    <definedName name="\K" localSheetId="10">#REF!</definedName>
    <definedName name="\K">#REF!</definedName>
    <definedName name="\L" localSheetId="3">#REF!</definedName>
    <definedName name="\L" localSheetId="4">#REF!</definedName>
    <definedName name="\L" localSheetId="6">#REF!</definedName>
    <definedName name="\L" localSheetId="7">#REF!</definedName>
    <definedName name="\L" localSheetId="11">#REF!</definedName>
    <definedName name="\L" localSheetId="10">#REF!</definedName>
    <definedName name="\L">#REF!</definedName>
    <definedName name="\P" localSheetId="3">#REF!</definedName>
    <definedName name="\P" localSheetId="4">#REF!</definedName>
    <definedName name="\P" localSheetId="6">#REF!</definedName>
    <definedName name="\P" localSheetId="7">#REF!</definedName>
    <definedName name="\P" localSheetId="11">#REF!</definedName>
    <definedName name="\P" localSheetId="10">#REF!</definedName>
    <definedName name="\P">#REF!</definedName>
    <definedName name="\Q" localSheetId="3">#REF!</definedName>
    <definedName name="\Q" localSheetId="4">#REF!</definedName>
    <definedName name="\Q" localSheetId="6">#REF!</definedName>
    <definedName name="\Q" localSheetId="7">#REF!</definedName>
    <definedName name="\Q" localSheetId="11">#REF!</definedName>
    <definedName name="\Q" localSheetId="10">#REF!</definedName>
    <definedName name="\Q">#REF!</definedName>
    <definedName name="\R" localSheetId="3">#REF!</definedName>
    <definedName name="\R" localSheetId="4">#REF!</definedName>
    <definedName name="\R" localSheetId="6">#REF!</definedName>
    <definedName name="\R" localSheetId="7">#REF!</definedName>
    <definedName name="\R" localSheetId="11">#REF!</definedName>
    <definedName name="\R" localSheetId="10">#REF!</definedName>
    <definedName name="\R">#REF!</definedName>
    <definedName name="\S" localSheetId="3">#REF!</definedName>
    <definedName name="\S" localSheetId="4">#REF!</definedName>
    <definedName name="\S" localSheetId="6">#REF!</definedName>
    <definedName name="\S" localSheetId="7">#REF!</definedName>
    <definedName name="\S" localSheetId="11">#REF!</definedName>
    <definedName name="\S" localSheetId="10">#REF!</definedName>
    <definedName name="\S">#REF!</definedName>
    <definedName name="\T" localSheetId="3">#REF!</definedName>
    <definedName name="\T" localSheetId="4">#REF!</definedName>
    <definedName name="\T" localSheetId="6">#REF!</definedName>
    <definedName name="\T" localSheetId="7">#REF!</definedName>
    <definedName name="\T" localSheetId="11">#REF!</definedName>
    <definedName name="\T" localSheetId="10">#REF!</definedName>
    <definedName name="\T">#REF!</definedName>
    <definedName name="\U" localSheetId="3">#REF!</definedName>
    <definedName name="\U" localSheetId="4">#REF!</definedName>
    <definedName name="\U" localSheetId="6">#REF!</definedName>
    <definedName name="\U" localSheetId="7">#REF!</definedName>
    <definedName name="\U" localSheetId="11">#REF!</definedName>
    <definedName name="\U" localSheetId="10">#REF!</definedName>
    <definedName name="\U">#REF!</definedName>
    <definedName name="\V" localSheetId="3">#REF!</definedName>
    <definedName name="\V" localSheetId="4">#REF!</definedName>
    <definedName name="\V" localSheetId="6">#REF!</definedName>
    <definedName name="\V" localSheetId="7">#REF!</definedName>
    <definedName name="\V" localSheetId="11">#REF!</definedName>
    <definedName name="\V" localSheetId="10">#REF!</definedName>
    <definedName name="\V">#REF!</definedName>
    <definedName name="\W" localSheetId="3">#REF!</definedName>
    <definedName name="\W" localSheetId="4">#REF!</definedName>
    <definedName name="\W" localSheetId="6">#REF!</definedName>
    <definedName name="\W" localSheetId="7">#REF!</definedName>
    <definedName name="\W" localSheetId="11">#REF!</definedName>
    <definedName name="\W" localSheetId="10">#REF!</definedName>
    <definedName name="\W">#REF!</definedName>
    <definedName name="\X" localSheetId="3">#REF!</definedName>
    <definedName name="\X" localSheetId="4">#REF!</definedName>
    <definedName name="\X" localSheetId="6">#REF!</definedName>
    <definedName name="\X" localSheetId="7">#REF!</definedName>
    <definedName name="\X" localSheetId="11">#REF!</definedName>
    <definedName name="\X" localSheetId="10">#REF!</definedName>
    <definedName name="\X">#REF!</definedName>
    <definedName name="\Z" localSheetId="3">#REF!</definedName>
    <definedName name="\Z" localSheetId="4">#REF!</definedName>
    <definedName name="\Z" localSheetId="6">#REF!</definedName>
    <definedName name="\Z" localSheetId="7">#REF!</definedName>
    <definedName name="\Z" localSheetId="11">#REF!</definedName>
    <definedName name="\Z" localSheetId="10">#REF!</definedName>
    <definedName name="\Z">#REF!</definedName>
    <definedName name="__xlnm.Print_Area" localSheetId="14">'13_Ārējā_ELT'!$A$12:$D$54</definedName>
    <definedName name="_10C_K3" localSheetId="3">#REF!</definedName>
    <definedName name="_10C_K3" localSheetId="4">#REF!</definedName>
    <definedName name="_10C_K3" localSheetId="6">#REF!</definedName>
    <definedName name="_10C_K3" localSheetId="7">#REF!</definedName>
    <definedName name="_10C_K3" localSheetId="11">#REF!</definedName>
    <definedName name="_10C_K3" localSheetId="10">#REF!</definedName>
    <definedName name="_10C_K3">#REF!</definedName>
    <definedName name="_11CB160..I199" localSheetId="3">#REF!</definedName>
    <definedName name="_11CB160..I199" localSheetId="4">#REF!</definedName>
    <definedName name="_11CB160..I199" localSheetId="6">#REF!</definedName>
    <definedName name="_11CB160..I199" localSheetId="7">#REF!</definedName>
    <definedName name="_11CB160..I199" localSheetId="11">#REF!</definedName>
    <definedName name="_11CB160..I199" localSheetId="10">#REF!</definedName>
    <definedName name="_11CB160..I199">#REF!</definedName>
    <definedName name="_12CI2___L____END" localSheetId="3">#REF!</definedName>
    <definedName name="_12CI2___L____END" localSheetId="4">#REF!</definedName>
    <definedName name="_12CI2___L____END" localSheetId="6">#REF!</definedName>
    <definedName name="_12CI2___L____END" localSheetId="7">#REF!</definedName>
    <definedName name="_12CI2___L____END" localSheetId="11">#REF!</definedName>
    <definedName name="_12CI2___L____END" localSheetId="10">#REF!</definedName>
    <definedName name="_12CI2___L____END">#REF!</definedName>
    <definedName name="_13DQRI._END__D" localSheetId="3">#REF!</definedName>
    <definedName name="_13DQRI._END__D" localSheetId="4">#REF!</definedName>
    <definedName name="_13DQRI._END__D" localSheetId="6">#REF!</definedName>
    <definedName name="_13DQRI._END__D" localSheetId="7">#REF!</definedName>
    <definedName name="_13DQRI._END__D" localSheetId="11">#REF!</definedName>
    <definedName name="_13DQRI._END__D" localSheetId="10">#REF!</definedName>
    <definedName name="_13DQRI._END__D">#REF!</definedName>
    <definedName name="_14RE" localSheetId="3">#REF!</definedName>
    <definedName name="_14RE" localSheetId="4">#REF!</definedName>
    <definedName name="_14RE" localSheetId="6">#REF!</definedName>
    <definedName name="_14RE" localSheetId="7">#REF!</definedName>
    <definedName name="_14RE" localSheetId="11">#REF!</definedName>
    <definedName name="_14RE" localSheetId="10">#REF!</definedName>
    <definedName name="_14RE">#REF!</definedName>
    <definedName name="_15RNLR" localSheetId="3">#REF!</definedName>
    <definedName name="_15RNLR" localSheetId="4">#REF!</definedName>
    <definedName name="_15RNLR" localSheetId="6">#REF!</definedName>
    <definedName name="_15RNLR" localSheetId="7">#REF!</definedName>
    <definedName name="_15RNLR" localSheetId="11">#REF!</definedName>
    <definedName name="_15RNLR" localSheetId="10">#REF!</definedName>
    <definedName name="_15RNLR">#REF!</definedName>
    <definedName name="_16WCS" localSheetId="3">#REF!</definedName>
    <definedName name="_16WCS" localSheetId="4">#REF!</definedName>
    <definedName name="_16WCS" localSheetId="6">#REF!</definedName>
    <definedName name="_16WCS" localSheetId="7">#REF!</definedName>
    <definedName name="_16WCS" localSheetId="11">#REF!</definedName>
    <definedName name="_16WCS" localSheetId="10">#REF!</definedName>
    <definedName name="_16WCS">#REF!</definedName>
    <definedName name="_17WDR" localSheetId="3">#REF!</definedName>
    <definedName name="_17WDR" localSheetId="4">#REF!</definedName>
    <definedName name="_17WDR" localSheetId="6">#REF!</definedName>
    <definedName name="_17WDR" localSheetId="7">#REF!</definedName>
    <definedName name="_17WDR" localSheetId="11">#REF!</definedName>
    <definedName name="_17WDR" localSheetId="10">#REF!</definedName>
    <definedName name="_17WDR">#REF!</definedName>
    <definedName name="_18WIR" localSheetId="3">#REF!</definedName>
    <definedName name="_18WIR" localSheetId="4">#REF!</definedName>
    <definedName name="_18WIR" localSheetId="6">#REF!</definedName>
    <definedName name="_18WIR" localSheetId="7">#REF!</definedName>
    <definedName name="_18WIR" localSheetId="11">#REF!</definedName>
    <definedName name="_18WIR" localSheetId="10">#REF!</definedName>
    <definedName name="_18WIR">#REF!</definedName>
    <definedName name="_19ROUND" localSheetId="3">#REF!</definedName>
    <definedName name="_19ROUND" localSheetId="4">#REF!</definedName>
    <definedName name="_19ROUND" localSheetId="6">#REF!</definedName>
    <definedName name="_19ROUND" localSheetId="7">#REF!</definedName>
    <definedName name="_19ROUND" localSheetId="11">#REF!</definedName>
    <definedName name="_19ROUND" localSheetId="10">#REF!</definedName>
    <definedName name="_19ROUND">#REF!</definedName>
    <definedName name="_1Q" localSheetId="3">#REF!</definedName>
    <definedName name="_1Q" localSheetId="4">#REF!</definedName>
    <definedName name="_1Q" localSheetId="6">#REF!</definedName>
    <definedName name="_1Q" localSheetId="7">#REF!</definedName>
    <definedName name="_1Q" localSheetId="11">#REF!</definedName>
    <definedName name="_1Q" localSheetId="10">#REF!</definedName>
    <definedName name="_1Q">#REF!</definedName>
    <definedName name="_20SUM" localSheetId="3">#REF!</definedName>
    <definedName name="_20SUM" localSheetId="4">#REF!</definedName>
    <definedName name="_20SUM" localSheetId="6">#REF!</definedName>
    <definedName name="_20SUM" localSheetId="7">#REF!</definedName>
    <definedName name="_20SUM" localSheetId="11">#REF!</definedName>
    <definedName name="_20SUM" localSheetId="10">#REF!</definedName>
    <definedName name="_20SUM">#REF!</definedName>
    <definedName name="_21SUM__END_U" localSheetId="3">#REF!</definedName>
    <definedName name="_21SUM__END_U" localSheetId="4">#REF!</definedName>
    <definedName name="_21SUM__END_U" localSheetId="6">#REF!</definedName>
    <definedName name="_21SUM__END_U" localSheetId="7">#REF!</definedName>
    <definedName name="_21SUM__END_U" localSheetId="11">#REF!</definedName>
    <definedName name="_21SUM__END_U" localSheetId="10">#REF!</definedName>
    <definedName name="_21SUM__END_U">#REF!</definedName>
    <definedName name="_22SUM__U__END__U" localSheetId="3">#REF!</definedName>
    <definedName name="_22SUM__U__END__U" localSheetId="4">#REF!</definedName>
    <definedName name="_22SUM__U__END__U" localSheetId="6">#REF!</definedName>
    <definedName name="_22SUM__U__END__U" localSheetId="7">#REF!</definedName>
    <definedName name="_22SUM__U__END__U" localSheetId="11">#REF!</definedName>
    <definedName name="_22SUM__U__END__U" localSheetId="10">#REF!</definedName>
    <definedName name="_22SUM__U__END__U">#REF!</definedName>
    <definedName name="_23\D__R__END__R" localSheetId="3">#REF!</definedName>
    <definedName name="_23\D__R__END__R" localSheetId="4">#REF!</definedName>
    <definedName name="_23\D__R__END__R" localSheetId="6">#REF!</definedName>
    <definedName name="_23\D__R__END__R" localSheetId="7">#REF!</definedName>
    <definedName name="_23\D__R__END__R" localSheetId="11">#REF!</definedName>
    <definedName name="_23\D__R__END__R" localSheetId="10">#REF!</definedName>
    <definedName name="_23\D__R__END__R">#REF!</definedName>
    <definedName name="_24\H" localSheetId="3">#REF!</definedName>
    <definedName name="_24\H" localSheetId="4">#REF!</definedName>
    <definedName name="_24\H" localSheetId="6">#REF!</definedName>
    <definedName name="_24\H" localSheetId="7">#REF!</definedName>
    <definedName name="_24\H" localSheetId="11">#REF!</definedName>
    <definedName name="_24\H" localSheetId="10">#REF!</definedName>
    <definedName name="_24\H">#REF!</definedName>
    <definedName name="_25\T" localSheetId="3">#REF!</definedName>
    <definedName name="_25\T" localSheetId="4">#REF!</definedName>
    <definedName name="_25\T" localSheetId="6">#REF!</definedName>
    <definedName name="_25\T" localSheetId="7">#REF!</definedName>
    <definedName name="_25\T" localSheetId="11">#REF!</definedName>
    <definedName name="_25\T" localSheetId="10">#REF!</definedName>
    <definedName name="_25\T">#REF!</definedName>
    <definedName name="_26\V__FS_R" localSheetId="3">#REF!</definedName>
    <definedName name="_26\V__FS_R" localSheetId="4">#REF!</definedName>
    <definedName name="_26\V__FS_R" localSheetId="6">#REF!</definedName>
    <definedName name="_26\V__FS_R" localSheetId="7">#REF!</definedName>
    <definedName name="_26\V__FS_R" localSheetId="11">#REF!</definedName>
    <definedName name="_26\V__FS_R" localSheetId="10">#REF!</definedName>
    <definedName name="_26\V__FS_R">#REF!</definedName>
    <definedName name="_27D__C_M3" localSheetId="3">#REF!</definedName>
    <definedName name="_27D__C_M3" localSheetId="4">#REF!</definedName>
    <definedName name="_27D__C_M3" localSheetId="6">#REF!</definedName>
    <definedName name="_27D__C_M3" localSheetId="7">#REF!</definedName>
    <definedName name="_27D__C_M3" localSheetId="11">#REF!</definedName>
    <definedName name="_27D__C_M3" localSheetId="10">#REF!</definedName>
    <definedName name="_27D__C_M3">#REF!</definedName>
    <definedName name="_28D__R_3" localSheetId="3">#REF!</definedName>
    <definedName name="_28D__R_3" localSheetId="4">#REF!</definedName>
    <definedName name="_28D__R_3" localSheetId="6">#REF!</definedName>
    <definedName name="_28D__R_3" localSheetId="7">#REF!</definedName>
    <definedName name="_28D__R_3" localSheetId="11">#REF!</definedName>
    <definedName name="_28D__R_3" localSheetId="10">#REF!</definedName>
    <definedName name="_28D__R_3">#REF!</definedName>
    <definedName name="_29D__R_4___\D" localSheetId="3">#REF!</definedName>
    <definedName name="_29D__R_4___\D" localSheetId="4">#REF!</definedName>
    <definedName name="_29D__R_4___\D" localSheetId="6">#REF!</definedName>
    <definedName name="_29D__R_4___\D" localSheetId="7">#REF!</definedName>
    <definedName name="_29D__R_4___\D" localSheetId="11">#REF!</definedName>
    <definedName name="_29D__R_4___\D" localSheetId="10">#REF!</definedName>
    <definedName name="_29D__R_4___\D">#REF!</definedName>
    <definedName name="_2Q_END__D" localSheetId="3">#REF!</definedName>
    <definedName name="_2Q_END__D" localSheetId="4">#REF!</definedName>
    <definedName name="_2Q_END__D" localSheetId="6">#REF!</definedName>
    <definedName name="_2Q_END__D" localSheetId="7">#REF!</definedName>
    <definedName name="_2Q_END__D" localSheetId="11">#REF!</definedName>
    <definedName name="_2Q_END__D" localSheetId="10">#REF!</definedName>
    <definedName name="_2Q_END__D">#REF!</definedName>
    <definedName name="_30DEL" localSheetId="3">#REF!</definedName>
    <definedName name="_30DEL" localSheetId="4">#REF!</definedName>
    <definedName name="_30DEL" localSheetId="6">#REF!</definedName>
    <definedName name="_30DEL" localSheetId="7">#REF!</definedName>
    <definedName name="_30DEL" localSheetId="11">#REF!</definedName>
    <definedName name="_30DEL" localSheetId="10">#REF!</definedName>
    <definedName name="_30DEL">#REF!</definedName>
    <definedName name="_31EDIT__HOME__DE" localSheetId="3">#REF!</definedName>
    <definedName name="_31EDIT__HOME__DE" localSheetId="4">#REF!</definedName>
    <definedName name="_31EDIT__HOME__DE" localSheetId="6">#REF!</definedName>
    <definedName name="_31EDIT__HOME__DE" localSheetId="7">#REF!</definedName>
    <definedName name="_31EDIT__HOME__DE" localSheetId="11">#REF!</definedName>
    <definedName name="_31EDIT__HOME__DE" localSheetId="10">#REF!</definedName>
    <definedName name="_31EDIT__HOME__DE">#REF!</definedName>
    <definedName name="_32END_U" localSheetId="3">#REF!</definedName>
    <definedName name="_32END_U" localSheetId="4">#REF!</definedName>
    <definedName name="_32END_U" localSheetId="6">#REF!</definedName>
    <definedName name="_32END_U" localSheetId="7">#REF!</definedName>
    <definedName name="_32END_U" localSheetId="11">#REF!</definedName>
    <definedName name="_32END_U" localSheetId="10">#REF!</definedName>
    <definedName name="_32END_U">#REF!</definedName>
    <definedName name="_33END__D" localSheetId="3">#REF!</definedName>
    <definedName name="_33END__D" localSheetId="4">#REF!</definedName>
    <definedName name="_33END__D" localSheetId="6">#REF!</definedName>
    <definedName name="_33END__D" localSheetId="7">#REF!</definedName>
    <definedName name="_33END__D" localSheetId="11">#REF!</definedName>
    <definedName name="_33END__D" localSheetId="10">#REF!</definedName>
    <definedName name="_33END__D">#REF!</definedName>
    <definedName name="_34END__D____R" localSheetId="3">#REF!</definedName>
    <definedName name="_34END__D____R" localSheetId="4">#REF!</definedName>
    <definedName name="_34END__D____R" localSheetId="6">#REF!</definedName>
    <definedName name="_34END__D____R" localSheetId="7">#REF!</definedName>
    <definedName name="_34END__D____R" localSheetId="11">#REF!</definedName>
    <definedName name="_34END__D____R" localSheetId="10">#REF!</definedName>
    <definedName name="_34END__D____R">#REF!</definedName>
    <definedName name="_35END__D__END__D" localSheetId="3">#REF!</definedName>
    <definedName name="_35END__D__END__D" localSheetId="4">#REF!</definedName>
    <definedName name="_35END__D__END__D" localSheetId="6">#REF!</definedName>
    <definedName name="_35END__D__END__D" localSheetId="7">#REF!</definedName>
    <definedName name="_35END__D__END__D" localSheetId="11">#REF!</definedName>
    <definedName name="_35END__D__END__D" localSheetId="10">#REF!</definedName>
    <definedName name="_35END__D__END__D">#REF!</definedName>
    <definedName name="_36END__L_2" localSheetId="3">#REF!</definedName>
    <definedName name="_36END__L_2" localSheetId="4">#REF!</definedName>
    <definedName name="_36END__L_2" localSheetId="6">#REF!</definedName>
    <definedName name="_36END__L_2" localSheetId="7">#REF!</definedName>
    <definedName name="_36END__L_2" localSheetId="11">#REF!</definedName>
    <definedName name="_36END__L_2" localSheetId="10">#REF!</definedName>
    <definedName name="_36END__L_2">#REF!</definedName>
    <definedName name="_37END__U" localSheetId="3">#REF!</definedName>
    <definedName name="_37END__U" localSheetId="4">#REF!</definedName>
    <definedName name="_37END__U" localSheetId="6">#REF!</definedName>
    <definedName name="_37END__U" localSheetId="7">#REF!</definedName>
    <definedName name="_37END__U" localSheetId="11">#REF!</definedName>
    <definedName name="_37END__U" localSheetId="10">#REF!</definedName>
    <definedName name="_37END__U">#REF!</definedName>
    <definedName name="_38END__U__END" localSheetId="3">#REF!</definedName>
    <definedName name="_38END__U__END" localSheetId="4">#REF!</definedName>
    <definedName name="_38END__U__END" localSheetId="6">#REF!</definedName>
    <definedName name="_38END__U__END" localSheetId="7">#REF!</definedName>
    <definedName name="_38END__U__END" localSheetId="11">#REF!</definedName>
    <definedName name="_38END__U__END" localSheetId="10">#REF!</definedName>
    <definedName name="_38END__U__END">#REF!</definedName>
    <definedName name="_39GETLABEL__IEVI" localSheetId="3">#REF!</definedName>
    <definedName name="_39GETLABEL__IEVI" localSheetId="4">#REF!</definedName>
    <definedName name="_39GETLABEL__IEVI" localSheetId="6">#REF!</definedName>
    <definedName name="_39GETLABEL__IEVI" localSheetId="7">#REF!</definedName>
    <definedName name="_39GETLABEL__IEVI" localSheetId="11">#REF!</definedName>
    <definedName name="_39GETLABEL__IEVI" localSheetId="10">#REF!</definedName>
    <definedName name="_39GETLABEL__IEVI">#REF!</definedName>
    <definedName name="_3C_END__L__?" localSheetId="3">#REF!</definedName>
    <definedName name="_3C_END__L__?" localSheetId="4">#REF!</definedName>
    <definedName name="_3C_END__L__?" localSheetId="6">#REF!</definedName>
    <definedName name="_3C_END__L__?" localSheetId="7">#REF!</definedName>
    <definedName name="_3C_END__L__?" localSheetId="11">#REF!</definedName>
    <definedName name="_3C_END__L__?" localSheetId="10">#REF!</definedName>
    <definedName name="_3C_END__L__?">#REF!</definedName>
    <definedName name="_40GOTO_A_A4" localSheetId="3">#REF!</definedName>
    <definedName name="_40GOTO_A_A4" localSheetId="4">#REF!</definedName>
    <definedName name="_40GOTO_A_A4" localSheetId="6">#REF!</definedName>
    <definedName name="_40GOTO_A_A4" localSheetId="7">#REF!</definedName>
    <definedName name="_40GOTO_A_A4" localSheetId="11">#REF!</definedName>
    <definedName name="_40GOTO_A_A4" localSheetId="10">#REF!</definedName>
    <definedName name="_40GOTO_A_A4">#REF!</definedName>
    <definedName name="_41GOTO_B2" localSheetId="3">#REF!</definedName>
    <definedName name="_41GOTO_B2" localSheetId="4">#REF!</definedName>
    <definedName name="_41GOTO_B2" localSheetId="6">#REF!</definedName>
    <definedName name="_41GOTO_B2" localSheetId="7">#REF!</definedName>
    <definedName name="_41GOTO_B2" localSheetId="11">#REF!</definedName>
    <definedName name="_41GOTO_B2" localSheetId="10">#REF!</definedName>
    <definedName name="_41GOTO_B2">#REF!</definedName>
    <definedName name="_42GOTO_B80" localSheetId="3">#REF!</definedName>
    <definedName name="_42GOTO_B80" localSheetId="4">#REF!</definedName>
    <definedName name="_42GOTO_B80" localSheetId="6">#REF!</definedName>
    <definedName name="_42GOTO_B80" localSheetId="7">#REF!</definedName>
    <definedName name="_42GOTO_B80" localSheetId="11">#REF!</definedName>
    <definedName name="_42GOTO_B80" localSheetId="10">#REF!</definedName>
    <definedName name="_42GOTO_B80">#REF!</definedName>
    <definedName name="_43GOTO_D_A1" localSheetId="3">#REF!</definedName>
    <definedName name="_43GOTO_D_A1" localSheetId="4">#REF!</definedName>
    <definedName name="_43GOTO_D_A1" localSheetId="6">#REF!</definedName>
    <definedName name="_43GOTO_D_A1" localSheetId="7">#REF!</definedName>
    <definedName name="_43GOTO_D_A1" localSheetId="11">#REF!</definedName>
    <definedName name="_43GOTO_D_A1" localSheetId="10">#REF!</definedName>
    <definedName name="_43GOTO_D_A1">#REF!</definedName>
    <definedName name="_44IF_K1_1__QUIT" localSheetId="3">#REF!</definedName>
    <definedName name="_44IF_K1_1__QUIT" localSheetId="4">#REF!</definedName>
    <definedName name="_44IF_K1_1__QUIT" localSheetId="6">#REF!</definedName>
    <definedName name="_44IF_K1_1__QUIT" localSheetId="7">#REF!</definedName>
    <definedName name="_44IF_K1_1__QUIT" localSheetId="11">#REF!</definedName>
    <definedName name="_44IF_K1_1__QUIT" localSheetId="10">#REF!</definedName>
    <definedName name="_44IF_K1_1__QUIT">#REF!</definedName>
    <definedName name="_45IF_M1_1__QUIT" localSheetId="3">#REF!</definedName>
    <definedName name="_45IF_M1_1__QUIT" localSheetId="4">#REF!</definedName>
    <definedName name="_45IF_M1_1__QUIT" localSheetId="6">#REF!</definedName>
    <definedName name="_45IF_M1_1__QUIT" localSheetId="7">#REF!</definedName>
    <definedName name="_45IF_M1_1__QUIT" localSheetId="11">#REF!</definedName>
    <definedName name="_45IF_M1_1__QUIT" localSheetId="10">#REF!</definedName>
    <definedName name="_45IF_M1_1__QUIT">#REF!</definedName>
    <definedName name="_46L" localSheetId="3">#REF!</definedName>
    <definedName name="_46L" localSheetId="4">#REF!</definedName>
    <definedName name="_46L" localSheetId="6">#REF!</definedName>
    <definedName name="_46L" localSheetId="7">#REF!</definedName>
    <definedName name="_46L" localSheetId="11">#REF!</definedName>
    <definedName name="_46L" localSheetId="10">#REF!</definedName>
    <definedName name="_46L">#REF!</definedName>
    <definedName name="_47L__END__D" localSheetId="3">#REF!</definedName>
    <definedName name="_47L__END__D" localSheetId="4">#REF!</definedName>
    <definedName name="_47L__END__D" localSheetId="6">#REF!</definedName>
    <definedName name="_47L__END__D" localSheetId="7">#REF!</definedName>
    <definedName name="_47L__END__D" localSheetId="11">#REF!</definedName>
    <definedName name="_47L__END__D" localSheetId="10">#REF!</definedName>
    <definedName name="_47L__END__D">#REF!</definedName>
    <definedName name="_48PGDN" localSheetId="3">#REF!</definedName>
    <definedName name="_48PGDN" localSheetId="4">#REF!</definedName>
    <definedName name="_48PGDN" localSheetId="6">#REF!</definedName>
    <definedName name="_48PGDN" localSheetId="7">#REF!</definedName>
    <definedName name="_48PGDN" localSheetId="11">#REF!</definedName>
    <definedName name="_48PGDN" localSheetId="10">#REF!</definedName>
    <definedName name="_48PGDN">#REF!</definedName>
    <definedName name="_49PGDN__QUIT" localSheetId="3">#REF!</definedName>
    <definedName name="_49PGDN__QUIT" localSheetId="4">#REF!</definedName>
    <definedName name="_49PGDN__QUIT" localSheetId="6">#REF!</definedName>
    <definedName name="_49PGDN__QUIT" localSheetId="7">#REF!</definedName>
    <definedName name="_49PGDN__QUIT" localSheetId="11">#REF!</definedName>
    <definedName name="_49PGDN__QUIT" localSheetId="10">#REF!</definedName>
    <definedName name="_49PGDN__QUIT">#REF!</definedName>
    <definedName name="_4C_ESC__R_3" localSheetId="3">#REF!</definedName>
    <definedName name="_4C_ESC__R_3" localSheetId="4">#REF!</definedName>
    <definedName name="_4C_ESC__R_3" localSheetId="6">#REF!</definedName>
    <definedName name="_4C_ESC__R_3" localSheetId="7">#REF!</definedName>
    <definedName name="_4C_ESC__R_3" localSheetId="11">#REF!</definedName>
    <definedName name="_4C_ESC__R_3" localSheetId="10">#REF!</definedName>
    <definedName name="_4C_ESC__R_3">#REF!</definedName>
    <definedName name="_50Q" localSheetId="3">#REF!</definedName>
    <definedName name="_50Q" localSheetId="4">#REF!</definedName>
    <definedName name="_50Q" localSheetId="6">#REF!</definedName>
    <definedName name="_50Q" localSheetId="7">#REF!</definedName>
    <definedName name="_50Q" localSheetId="11">#REF!</definedName>
    <definedName name="_50Q" localSheetId="10">#REF!</definedName>
    <definedName name="_50Q">#REF!</definedName>
    <definedName name="_51U__\D__R" localSheetId="3">#REF!</definedName>
    <definedName name="_51U__\D__R" localSheetId="4">#REF!</definedName>
    <definedName name="_51U__\D__R" localSheetId="6">#REF!</definedName>
    <definedName name="_51U__\D__R" localSheetId="7">#REF!</definedName>
    <definedName name="_51U__\D__R" localSheetId="11">#REF!</definedName>
    <definedName name="_51U__\D__R" localSheetId="10">#REF!</definedName>
    <definedName name="_51U__\D__R">#REF!</definedName>
    <definedName name="_52U__R" localSheetId="3">#REF!</definedName>
    <definedName name="_52U__R" localSheetId="4">#REF!</definedName>
    <definedName name="_52U__R" localSheetId="6">#REF!</definedName>
    <definedName name="_52U__R" localSheetId="7">#REF!</definedName>
    <definedName name="_52U__R" localSheetId="11">#REF!</definedName>
    <definedName name="_52U__R" localSheetId="10">#REF!</definedName>
    <definedName name="_52U__R">#REF!</definedName>
    <definedName name="_53CH1..I2_F" localSheetId="3">#REF!</definedName>
    <definedName name="_53CH1..I2_F" localSheetId="4">#REF!</definedName>
    <definedName name="_53CH1..I2_F" localSheetId="6">#REF!</definedName>
    <definedName name="_53CH1..I2_F" localSheetId="7">#REF!</definedName>
    <definedName name="_53CH1..I2_F" localSheetId="11">#REF!</definedName>
    <definedName name="_53CH1..I2_F" localSheetId="10">#REF!</definedName>
    <definedName name="_53CH1..I2_F">#REF!</definedName>
    <definedName name="_54IESPRAUZ_RINDU" localSheetId="3">#REF!</definedName>
    <definedName name="_54IESPRAUZ_RINDU" localSheetId="4">#REF!</definedName>
    <definedName name="_54IESPRAUZ_RINDU" localSheetId="6">#REF!</definedName>
    <definedName name="_54IESPRAUZ_RINDU" localSheetId="7">#REF!</definedName>
    <definedName name="_54IESPRAUZ_RINDU" localSheetId="11">#REF!</definedName>
    <definedName name="_54IESPRAUZ_RINDU" localSheetId="10">#REF!</definedName>
    <definedName name="_54IESPRAUZ_RINDU">#REF!</definedName>
    <definedName name="_55IZNICINA_RINDU" localSheetId="3">#REF!</definedName>
    <definedName name="_55IZNICINA_RINDU" localSheetId="4">#REF!</definedName>
    <definedName name="_55IZNICINA_RINDU" localSheetId="6">#REF!</definedName>
    <definedName name="_55IZNICINA_RINDU" localSheetId="7">#REF!</definedName>
    <definedName name="_55IZNICINA_RINDU" localSheetId="11">#REF!</definedName>
    <definedName name="_55IZNICINA_RINDU" localSheetId="10">#REF!</definedName>
    <definedName name="_55IZNICINA_RINDU">#REF!</definedName>
    <definedName name="_56UZGLABA" localSheetId="3">#REF!</definedName>
    <definedName name="_56UZGLABA" localSheetId="4">#REF!</definedName>
    <definedName name="_56UZGLABA" localSheetId="6">#REF!</definedName>
    <definedName name="_56UZGLABA" localSheetId="7">#REF!</definedName>
    <definedName name="_56UZGLABA" localSheetId="11">#REF!</definedName>
    <definedName name="_56UZGLABA" localSheetId="10">#REF!</definedName>
    <definedName name="_56UZGLABA">#REF!</definedName>
    <definedName name="_5C_ESC__R_4" localSheetId="3">#REF!</definedName>
    <definedName name="_5C_ESC__R_4" localSheetId="4">#REF!</definedName>
    <definedName name="_5C_ESC__R_4" localSheetId="6">#REF!</definedName>
    <definedName name="_5C_ESC__R_4" localSheetId="7">#REF!</definedName>
    <definedName name="_5C_ESC__R_4" localSheetId="11">#REF!</definedName>
    <definedName name="_5C_ESC__R_4" localSheetId="10">#REF!</definedName>
    <definedName name="_5C_ESC__R_4">#REF!</definedName>
    <definedName name="_6C_R_2" localSheetId="3">#REF!</definedName>
    <definedName name="_6C_R_2" localSheetId="4">#REF!</definedName>
    <definedName name="_6C_R_2" localSheetId="6">#REF!</definedName>
    <definedName name="_6C_R_2" localSheetId="7">#REF!</definedName>
    <definedName name="_6C_R_2" localSheetId="11">#REF!</definedName>
    <definedName name="_6C_R_2" localSheetId="10">#REF!</definedName>
    <definedName name="_6C_R_2">#REF!</definedName>
    <definedName name="_7C__R_._R" localSheetId="3">#REF!</definedName>
    <definedName name="_7C__R_._R" localSheetId="4">#REF!</definedName>
    <definedName name="_7C__R_._R" localSheetId="6">#REF!</definedName>
    <definedName name="_7C__R_._R" localSheetId="7">#REF!</definedName>
    <definedName name="_7C__R_._R" localSheetId="11">#REF!</definedName>
    <definedName name="_7C__R_._R" localSheetId="10">#REF!</definedName>
    <definedName name="_7C__R_._R">#REF!</definedName>
    <definedName name="_8C__R_._R___DEL" localSheetId="3">#REF!</definedName>
    <definedName name="_8C__R_._R___DEL" localSheetId="4">#REF!</definedName>
    <definedName name="_8C__R_._R___DEL" localSheetId="6">#REF!</definedName>
    <definedName name="_8C__R_._R___DEL" localSheetId="7">#REF!</definedName>
    <definedName name="_8C__R_._R___DEL" localSheetId="11">#REF!</definedName>
    <definedName name="_8C__R_._R___DEL" localSheetId="10">#REF!</definedName>
    <definedName name="_8C__R_._R___DEL">#REF!</definedName>
    <definedName name="_9C__R" localSheetId="3">#REF!</definedName>
    <definedName name="_9C__R" localSheetId="4">#REF!</definedName>
    <definedName name="_9C__R" localSheetId="6">#REF!</definedName>
    <definedName name="_9C__R" localSheetId="7">#REF!</definedName>
    <definedName name="_9C__R" localSheetId="11">#REF!</definedName>
    <definedName name="_9C__R" localSheetId="10">#REF!</definedName>
    <definedName name="_9C__R">#REF!</definedName>
    <definedName name="A" localSheetId="6">#REF!</definedName>
    <definedName name="A" localSheetId="7">#REF!</definedName>
    <definedName name="A" localSheetId="11">#REF!</definedName>
    <definedName name="A" localSheetId="10">#REF!</definedName>
    <definedName name="A">#REF!</definedName>
    <definedName name="B" localSheetId="6">#REF!</definedName>
    <definedName name="B" localSheetId="7">#REF!</definedName>
    <definedName name="B" localSheetId="11">#REF!</definedName>
    <definedName name="B" localSheetId="10">#REF!</definedName>
    <definedName name="B">#REF!</definedName>
    <definedName name="N" localSheetId="6">#REF!</definedName>
    <definedName name="N" localSheetId="7">#REF!</definedName>
    <definedName name="N" localSheetId="11">#REF!</definedName>
    <definedName name="N" localSheetId="10">#REF!</definedName>
    <definedName name="N">#REF!</definedName>
    <definedName name="_xlnm.Print_Area" localSheetId="2">'01_Visparceltn_darbi'!$A$1:$E$417</definedName>
    <definedName name="_xlnm.Print_Area" localSheetId="3">'02_UKT_LKT'!$A$1:$F$147</definedName>
    <definedName name="_xlnm.Print_Area" localSheetId="4">'03_SILTUMAPGADE'!$A$1:$E$70</definedName>
    <definedName name="_xlnm.Print_Area" localSheetId="5">'04_ŪK'!$A$1:$D$155</definedName>
    <definedName name="_xlnm.Print_Area" localSheetId="6">'05_APKURE'!$A$1:$F$135</definedName>
    <definedName name="_xlnm.Print_Area" localSheetId="7">'06_VENTILACIJA'!$A$1:$F$373</definedName>
    <definedName name="_xlnm.Print_Area" localSheetId="8">'07_EL'!$A$1:$E$231</definedName>
    <definedName name="_xlnm.Print_Area" localSheetId="11">'10_AS'!$A$1:$E$40</definedName>
    <definedName name="_xlnm.Print_Area" localSheetId="12">'11_VIDEO'!$A$1:$E$45</definedName>
    <definedName name="_xlnm.Print_Area" localSheetId="13">'12_Labiekartosanas_darbi'!$A$1:$D$95</definedName>
    <definedName name="_xlnm.Print_Area" localSheetId="14">'13_Ārējā_ELT'!$A$12:$D$54</definedName>
    <definedName name="_xlnm.Print_Area" localSheetId="9">'8_UAS'!$A$1:$E$52</definedName>
    <definedName name="_xlnm.Print_Area" localSheetId="10">'9_ESS'!$A$1:$E$62</definedName>
    <definedName name="_xlnm.Print_Area" localSheetId="1">Kopsavilkuma_aprekins!$A$1:$H$46</definedName>
    <definedName name="_xlnm.Print_Area" localSheetId="0">Koptame!$A$1:$C$35</definedName>
    <definedName name="_xlnm.Print_Area">#REF!</definedName>
    <definedName name="_xlnm.Print_Titles" localSheetId="2">'01_Visparceltn_darbi'!$11:$12</definedName>
    <definedName name="_xlnm.Print_Titles" localSheetId="3">'02_UKT_LKT'!$11:$13</definedName>
    <definedName name="_xlnm.Print_Titles" localSheetId="5">'04_ŪK'!$11:$12</definedName>
    <definedName name="_xlnm.Print_Titles" localSheetId="6">'05_APKURE'!$12:$14</definedName>
    <definedName name="_xlnm.Print_Titles" localSheetId="7">'06_VENTILACIJA'!$12:$14</definedName>
    <definedName name="_xlnm.Print_Titles" localSheetId="8">'07_EL'!$11:$14</definedName>
    <definedName name="_xlnm.Print_Titles" localSheetId="13">'12_Labiekartosanas_darbi'!$11:$14</definedName>
    <definedName name="SILT" localSheetId="6">#REF!</definedName>
    <definedName name="SILT" localSheetId="7">#REF!</definedName>
    <definedName name="SILT" localSheetId="11">#REF!</definedName>
    <definedName name="SILT" localSheetId="10">#REF!</definedName>
    <definedName name="SILT">#REF!</definedName>
    <definedName name="SILTUMAPGADE" localSheetId="6">#REF!</definedName>
    <definedName name="SILTUMAPGADE" localSheetId="7">#REF!</definedName>
    <definedName name="SILTUMAPGADE" localSheetId="11">#REF!</definedName>
    <definedName name="SILTUMAPGADE" localSheetId="10">#REF!</definedName>
    <definedName name="SILTUMAPGADE">#REF!</definedName>
  </definedNames>
  <calcPr calcId="125725"/>
</workbook>
</file>

<file path=xl/calcChain.xml><?xml version="1.0" encoding="utf-8"?>
<calcChain xmlns="http://schemas.openxmlformats.org/spreadsheetml/2006/main">
  <c r="A33" i="46"/>
  <c r="A34" s="1"/>
  <c r="A35" s="1"/>
  <c r="A36" s="1"/>
  <c r="A37" s="1"/>
  <c r="A38" s="1"/>
  <c r="A39" s="1"/>
  <c r="A40" s="1"/>
  <c r="A41" s="1"/>
  <c r="A42" s="1"/>
  <c r="A43" s="1"/>
  <c r="A44" s="1"/>
  <c r="A45" s="1"/>
  <c r="A46" s="1"/>
  <c r="A47" s="1"/>
  <c r="A32"/>
  <c r="A31"/>
  <c r="A71" i="25" l="1"/>
  <c r="A72" s="1"/>
  <c r="E394" i="40" l="1"/>
  <c r="E389"/>
  <c r="E202" l="1"/>
  <c r="E249"/>
  <c r="E395"/>
  <c r="A149" i="28"/>
  <c r="A150" s="1"/>
  <c r="A151" s="1"/>
  <c r="E397" i="40" l="1"/>
  <c r="E402"/>
  <c r="E398"/>
  <c r="E399"/>
  <c r="E401"/>
  <c r="E403" l="1"/>
  <c r="E400"/>
  <c r="A18" i="34" l="1"/>
  <c r="A19" s="1"/>
  <c r="A20" s="1"/>
  <c r="A51" s="1"/>
  <c r="A52" s="1"/>
  <c r="A53" s="1"/>
  <c r="A54" s="1"/>
  <c r="A55" s="1"/>
  <c r="A56" s="1"/>
  <c r="A57" s="1"/>
  <c r="A58" s="1"/>
  <c r="A59" s="1"/>
  <c r="A60" s="1"/>
  <c r="A61" s="1"/>
  <c r="A64" s="1"/>
  <c r="A65" s="1"/>
  <c r="A66" s="1"/>
  <c r="A94" i="41"/>
  <c r="A95" s="1"/>
  <c r="A96" s="1"/>
  <c r="A97" s="1"/>
  <c r="A98" s="1"/>
  <c r="A99" s="1"/>
  <c r="A100" s="1"/>
  <c r="A101" s="1"/>
  <c r="A102" s="1"/>
  <c r="A103" s="1"/>
  <c r="A104" s="1"/>
  <c r="A105" s="1"/>
  <c r="A106" s="1"/>
  <c r="A107" s="1"/>
  <c r="A108" s="1"/>
  <c r="A110" s="1"/>
  <c r="A111" s="1"/>
  <c r="A115" s="1"/>
  <c r="A116" s="1"/>
  <c r="A117" s="1"/>
  <c r="A118" s="1"/>
  <c r="A119" s="1"/>
  <c r="A120" s="1"/>
  <c r="A121" s="1"/>
  <c r="A122" s="1"/>
  <c r="A123" s="1"/>
  <c r="A124" s="1"/>
  <c r="A125" s="1"/>
  <c r="A126" s="1"/>
  <c r="A127" s="1"/>
  <c r="A128" s="1"/>
  <c r="A129" s="1"/>
  <c r="A130" s="1"/>
  <c r="A131" s="1"/>
  <c r="A132" s="1"/>
  <c r="A136" s="1"/>
  <c r="A137" s="1"/>
  <c r="A138" s="1"/>
  <c r="A139" s="1"/>
  <c r="A140" s="1"/>
  <c r="A141" s="1"/>
  <c r="A142" s="1"/>
  <c r="A143" s="1"/>
  <c r="A38" i="30"/>
  <c r="A39" s="1"/>
  <c r="A42" s="1"/>
  <c r="A43" s="1"/>
  <c r="A44" s="1"/>
  <c r="A45" s="1"/>
  <c r="A46" s="1"/>
  <c r="A56" s="1"/>
  <c r="A57" s="1"/>
  <c r="A58" s="1"/>
  <c r="A76" i="34" l="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7" s="1"/>
  <c r="A118" s="1"/>
  <c r="A119" s="1"/>
  <c r="A120" s="1"/>
  <c r="A121" s="1"/>
  <c r="A122" s="1"/>
  <c r="A123" s="1"/>
  <c r="A67"/>
  <c r="A68" s="1"/>
  <c r="A69" s="1"/>
  <c r="A70" s="1"/>
  <c r="A71" s="1"/>
  <c r="A72" s="1"/>
  <c r="A73" s="1"/>
  <c r="E187" i="40"/>
  <c r="E37"/>
  <c r="E89"/>
  <c r="E87"/>
  <c r="E47"/>
  <c r="E43"/>
  <c r="E41"/>
  <c r="E35"/>
  <c r="A17"/>
  <c r="A18" s="1"/>
  <c r="A19" s="1"/>
  <c r="A20" s="1"/>
  <c r="A21" s="1"/>
  <c r="A22" s="1"/>
  <c r="A23" s="1"/>
  <c r="A24" s="1"/>
  <c r="A25" s="1"/>
  <c r="A26" s="1"/>
  <c r="A27" s="1"/>
  <c r="A28" s="1"/>
  <c r="A31" s="1"/>
  <c r="A32" s="1"/>
  <c r="A33" s="1"/>
  <c r="A34" s="1"/>
  <c r="A53" s="1"/>
  <c r="A54" s="1"/>
  <c r="A57" s="1"/>
  <c r="A58" s="1"/>
  <c r="A61" s="1"/>
  <c r="A64" s="1"/>
  <c r="A67" s="1"/>
  <c r="A70" s="1"/>
  <c r="A71" s="1"/>
  <c r="A72" s="1"/>
  <c r="A73" s="1"/>
  <c r="A74" s="1"/>
  <c r="A75" s="1"/>
  <c r="A76" s="1"/>
  <c r="A77" s="1"/>
  <c r="A80" s="1"/>
  <c r="A93" s="1"/>
  <c r="A96" s="1"/>
  <c r="A99" s="1"/>
  <c r="A102" s="1"/>
  <c r="A277" s="1"/>
  <c r="A278" s="1"/>
  <c r="A279" s="1"/>
  <c r="A310" s="1"/>
  <c r="A313" s="1"/>
  <c r="A314" s="1"/>
  <c r="A317" s="1"/>
  <c r="A318" s="1"/>
  <c r="A319" s="1"/>
  <c r="A320" s="1"/>
  <c r="A321" s="1"/>
  <c r="A322" s="1"/>
  <c r="A323" s="1"/>
  <c r="A324" s="1"/>
  <c r="A325" s="1"/>
  <c r="A326" s="1"/>
  <c r="A327" s="1"/>
  <c r="A328" s="1"/>
  <c r="A329" s="1"/>
  <c r="A343" s="1"/>
  <c r="A344" s="1"/>
  <c r="A345" s="1"/>
  <c r="A346" s="1"/>
  <c r="A347" s="1"/>
  <c r="A348" s="1"/>
  <c r="A349" s="1"/>
  <c r="A350" s="1"/>
  <c r="A351" s="1"/>
  <c r="A352" s="1"/>
  <c r="A353" s="1"/>
  <c r="A354" s="1"/>
  <c r="A355" s="1"/>
  <c r="A356" s="1"/>
  <c r="A357" s="1"/>
  <c r="A358" s="1"/>
  <c r="A361" s="1"/>
  <c r="A366" s="1"/>
  <c r="A367" s="1"/>
  <c r="A368" s="1"/>
  <c r="A369" s="1"/>
  <c r="A405" s="1"/>
  <c r="A408" s="1"/>
  <c r="E39" l="1"/>
  <c r="E49"/>
  <c r="E239" l="1"/>
  <c r="E396" l="1"/>
  <c r="E393"/>
  <c r="E390"/>
  <c r="E388"/>
  <c r="E387"/>
  <c r="E386"/>
  <c r="E385"/>
  <c r="E384"/>
  <c r="E383"/>
  <c r="E382"/>
  <c r="E375"/>
  <c r="E373"/>
  <c r="E366"/>
  <c r="E365"/>
  <c r="E364"/>
  <c r="E363"/>
  <c r="E360"/>
  <c r="E333"/>
  <c r="E328"/>
  <c r="E313"/>
  <c r="E310"/>
  <c r="E273"/>
  <c r="E272"/>
  <c r="E271"/>
  <c r="E270"/>
  <c r="E269"/>
  <c r="E267"/>
  <c r="E266"/>
  <c r="E265"/>
  <c r="E260"/>
  <c r="E257"/>
  <c r="E236"/>
  <c r="E235"/>
  <c r="E234"/>
  <c r="E233"/>
  <c r="E232"/>
  <c r="E228"/>
  <c r="E227"/>
  <c r="E226"/>
  <c r="E225"/>
  <c r="E224"/>
  <c r="E223"/>
  <c r="E219"/>
  <c r="E218"/>
  <c r="E217"/>
  <c r="E215"/>
  <c r="E214"/>
  <c r="E209"/>
  <c r="E207"/>
  <c r="E206"/>
  <c r="E205"/>
  <c r="E204"/>
  <c r="E203"/>
  <c r="E197"/>
  <c r="E189"/>
  <c r="E188"/>
  <c r="E186"/>
  <c r="E184"/>
  <c r="E183"/>
  <c r="E182"/>
  <c r="E181"/>
  <c r="E180"/>
  <c r="E179"/>
  <c r="E177"/>
  <c r="E176"/>
  <c r="E175"/>
  <c r="E174"/>
  <c r="E173"/>
  <c r="E171"/>
  <c r="E170"/>
  <c r="E169"/>
  <c r="E168"/>
  <c r="E166"/>
  <c r="E148"/>
  <c r="E147"/>
  <c r="E144"/>
  <c r="E143"/>
  <c r="E141"/>
  <c r="E140"/>
  <c r="E137"/>
  <c r="E136"/>
  <c r="E132"/>
  <c r="E128"/>
  <c r="E125"/>
  <c r="E124"/>
  <c r="E121"/>
  <c r="E118"/>
  <c r="E117"/>
  <c r="E114"/>
  <c r="E111"/>
  <c r="E110"/>
  <c r="E107"/>
  <c r="E70"/>
  <c r="E67"/>
  <c r="E64"/>
  <c r="E61"/>
  <c r="E57"/>
  <c r="E53"/>
  <c r="A18" i="26"/>
  <c r="A19" s="1"/>
  <c r="A20" s="1"/>
  <c r="A21" s="1"/>
  <c r="A22" s="1"/>
  <c r="A23" s="1"/>
  <c r="A24" s="1"/>
  <c r="A25" s="1"/>
  <c r="A26" s="1"/>
  <c r="A27" s="1"/>
  <c r="A28" s="1"/>
  <c r="A29" s="1"/>
  <c r="A30" s="1"/>
  <c r="A31" s="1"/>
  <c r="A32" s="1"/>
  <c r="A33" s="1"/>
  <c r="A34" s="1"/>
  <c r="A35" s="1"/>
  <c r="A17" i="39"/>
  <c r="A18" s="1"/>
  <c r="A19" s="1"/>
  <c r="A20" s="1"/>
  <c r="A21" s="1"/>
  <c r="A22" s="1"/>
  <c r="A23" s="1"/>
  <c r="A24" s="1"/>
  <c r="A25" s="1"/>
  <c r="A26" s="1"/>
  <c r="A27" s="1"/>
  <c r="A28" s="1"/>
  <c r="A29" s="1"/>
  <c r="A42" i="37"/>
  <c r="A43" s="1"/>
  <c r="A44" s="1"/>
  <c r="A45" s="1"/>
  <c r="A46" s="1"/>
  <c r="A47" s="1"/>
  <c r="A48" s="1"/>
  <c r="A49" s="1"/>
  <c r="A50" s="1"/>
  <c r="A35"/>
  <c r="A36" s="1"/>
  <c r="A37" s="1"/>
  <c r="A38" s="1"/>
  <c r="A39" s="1"/>
  <c r="A18"/>
  <c r="A19" s="1"/>
  <c r="A20" s="1"/>
  <c r="A21" s="1"/>
  <c r="A24" s="1"/>
  <c r="A25" s="1"/>
  <c r="A26" s="1"/>
  <c r="A27" s="1"/>
  <c r="A28" s="1"/>
  <c r="A29" s="1"/>
  <c r="A30" s="1"/>
  <c r="A31" s="1"/>
  <c r="A32" s="1"/>
  <c r="A37" i="42"/>
  <c r="A38" s="1"/>
  <c r="A39" s="1"/>
  <c r="A40" s="1"/>
  <c r="A41" s="1"/>
  <c r="A42" s="1"/>
  <c r="A18"/>
  <c r="A19" s="1"/>
  <c r="A20" s="1"/>
  <c r="A21" s="1"/>
  <c r="A22" s="1"/>
  <c r="A23" s="1"/>
  <c r="A24" s="1"/>
  <c r="A25" s="1"/>
  <c r="A26" s="1"/>
  <c r="A27" s="1"/>
  <c r="A28" s="1"/>
  <c r="A29" s="1"/>
  <c r="A30" s="1"/>
  <c r="A31" s="1"/>
  <c r="A32" s="1"/>
  <c r="A33" s="1"/>
  <c r="A34" s="1"/>
  <c r="A205" i="28"/>
  <c r="A206" s="1"/>
  <c r="A207" s="1"/>
  <c r="A208" s="1"/>
  <c r="A209" s="1"/>
  <c r="A210" s="1"/>
  <c r="A211" s="1"/>
  <c r="A212" s="1"/>
  <c r="A213" s="1"/>
  <c r="A214" s="1"/>
  <c r="A215" s="1"/>
  <c r="A216" s="1"/>
  <c r="A217" s="1"/>
  <c r="A218" s="1"/>
  <c r="A219" s="1"/>
  <c r="A192"/>
  <c r="A178"/>
  <c r="A179" s="1"/>
  <c r="A180" s="1"/>
  <c r="A181" s="1"/>
  <c r="A182" s="1"/>
  <c r="A183" s="1"/>
  <c r="A184" s="1"/>
  <c r="A185" s="1"/>
  <c r="A186" s="1"/>
  <c r="A187" s="1"/>
  <c r="A188" s="1"/>
  <c r="A189" s="1"/>
  <c r="A166"/>
  <c r="A167" s="1"/>
  <c r="A168" s="1"/>
  <c r="A169" s="1"/>
  <c r="A170" s="1"/>
  <c r="A171" s="1"/>
  <c r="A172" s="1"/>
  <c r="A173" s="1"/>
  <c r="A174" s="1"/>
  <c r="A152"/>
  <c r="A153" s="1"/>
  <c r="A154" s="1"/>
  <c r="A155" s="1"/>
  <c r="A156" s="1"/>
  <c r="A157" s="1"/>
  <c r="A158" s="1"/>
  <c r="A159" s="1"/>
  <c r="A160" s="1"/>
  <c r="A161" s="1"/>
  <c r="A162" s="1"/>
  <c r="A163" s="1"/>
  <c r="A144"/>
  <c r="A145" s="1"/>
  <c r="A146" s="1"/>
  <c r="A136"/>
  <c r="A137" s="1"/>
  <c r="A138" s="1"/>
  <c r="A139" s="1"/>
  <c r="A140" s="1"/>
  <c r="A141" s="1"/>
  <c r="A121"/>
  <c r="A122" s="1"/>
  <c r="A123" s="1"/>
  <c r="A124" s="1"/>
  <c r="A125" s="1"/>
  <c r="A126" s="1"/>
  <c r="A129" s="1"/>
  <c r="A130" s="1"/>
  <c r="A116"/>
  <c r="A117" s="1"/>
  <c r="A118" s="1"/>
  <c r="F103" i="35"/>
  <c r="F93"/>
  <c r="F92"/>
  <c r="F87"/>
  <c r="F78"/>
  <c r="F77"/>
  <c r="F71"/>
  <c r="F61"/>
  <c r="F60"/>
  <c r="F55"/>
  <c r="F49"/>
  <c r="F43"/>
  <c r="F34"/>
  <c r="F33"/>
  <c r="F25"/>
  <c r="F21"/>
  <c r="F17"/>
  <c r="A17" i="41"/>
  <c r="A18" s="1"/>
  <c r="B18" i="9"/>
  <c r="B19" s="1"/>
  <c r="B20" s="1"/>
  <c r="B21" s="1"/>
  <c r="B22" s="1"/>
  <c r="B23" s="1"/>
  <c r="B24" s="1"/>
  <c r="B25" s="1"/>
  <c r="B26" s="1"/>
  <c r="B27" s="1"/>
  <c r="B28" s="1"/>
  <c r="A18"/>
  <c r="A19" s="1"/>
  <c r="A20" s="1"/>
  <c r="A21" s="1"/>
  <c r="A22" s="1"/>
  <c r="A23" s="1"/>
  <c r="A24" s="1"/>
  <c r="A25" s="1"/>
  <c r="A26" s="1"/>
  <c r="A27" s="1"/>
  <c r="A28" s="1"/>
  <c r="E314" i="40" l="1"/>
  <c r="E194"/>
  <c r="E220"/>
  <c r="E230"/>
  <c r="E329"/>
  <c r="E362"/>
  <c r="E368"/>
  <c r="E216"/>
  <c r="E237"/>
  <c r="E263"/>
  <c r="E238"/>
  <c r="E200"/>
  <c r="E221"/>
  <c r="E229"/>
  <c r="E311"/>
  <c r="E334"/>
  <c r="E376"/>
  <c r="E391"/>
  <c r="A193" i="28"/>
  <c r="A194" s="1"/>
  <c r="A195" s="1"/>
  <c r="A196" s="1"/>
  <c r="A197" s="1"/>
  <c r="A198" s="1"/>
  <c r="A199" s="1"/>
  <c r="A200" s="1"/>
  <c r="A201" s="1"/>
  <c r="A202" s="1"/>
  <c r="E195" i="40"/>
  <c r="E201"/>
  <c r="E335"/>
  <c r="E193"/>
  <c r="E199"/>
  <c r="E251"/>
  <c r="E262"/>
  <c r="E192"/>
  <c r="E198"/>
  <c r="E261"/>
  <c r="E240"/>
  <c r="E241"/>
  <c r="E242"/>
  <c r="E244"/>
  <c r="E245"/>
  <c r="E246"/>
  <c r="E247"/>
  <c r="E248"/>
  <c r="E254"/>
  <c r="E255"/>
  <c r="E256"/>
  <c r="E250" l="1"/>
  <c r="E252"/>
</calcChain>
</file>

<file path=xl/sharedStrings.xml><?xml version="1.0" encoding="utf-8"?>
<sst xmlns="http://schemas.openxmlformats.org/spreadsheetml/2006/main" count="4682" uniqueCount="1946">
  <si>
    <t>Vispārceltnieciskie darbi</t>
  </si>
  <si>
    <t>PVN 21%</t>
  </si>
  <si>
    <t>Nr.p.k.</t>
  </si>
  <si>
    <t>Tāmes Nr.</t>
  </si>
  <si>
    <t>Tai skaitā</t>
  </si>
  <si>
    <t>Objekta nosaukums</t>
  </si>
  <si>
    <t>APSTIPRINU</t>
  </si>
  <si>
    <t>_____________________________</t>
  </si>
  <si>
    <t>pasūtītāja paraksts un tā atšifrējums</t>
  </si>
  <si>
    <t>Z.v.</t>
  </si>
  <si>
    <t>_________. gada______. ______________</t>
  </si>
  <si>
    <t>Daudzums</t>
  </si>
  <si>
    <t>Kopā</t>
  </si>
  <si>
    <t>Kopā ar PVN</t>
  </si>
  <si>
    <t>kompl</t>
  </si>
  <si>
    <t>gab</t>
  </si>
  <si>
    <t>Pavisam kopā</t>
  </si>
  <si>
    <t>Kopējā darbietilpība, c/h</t>
  </si>
  <si>
    <t>Par kopējo summu, EUR</t>
  </si>
  <si>
    <t>Elektromontāžas darbi</t>
  </si>
  <si>
    <t>Labiekārtošanas darbi</t>
  </si>
  <si>
    <t>Mērv.</t>
  </si>
  <si>
    <t>Apjoms</t>
  </si>
  <si>
    <t>gab.</t>
  </si>
  <si>
    <t>m</t>
  </si>
  <si>
    <t>Objekta izmaksas EUR</t>
  </si>
  <si>
    <t>Tāmes izmaksas EUR</t>
  </si>
  <si>
    <t>Darbietilpība c/h</t>
  </si>
  <si>
    <t>Darba alga, EUR</t>
  </si>
  <si>
    <t>Mehānismi, EUR</t>
  </si>
  <si>
    <t>Mēra vienība</t>
  </si>
  <si>
    <t>Ūdensvada un kanalizācijas ārējie tīkli, lietusūdeņu kanalizācija</t>
  </si>
  <si>
    <t>Siltumapgāde</t>
  </si>
  <si>
    <t>Apkure</t>
  </si>
  <si>
    <t>Ventilācija</t>
  </si>
  <si>
    <t>Ūdensvada un kanalizācijas iekšējie tīkli</t>
  </si>
  <si>
    <t>Elektronisko sakaru sistēmas (telefona un datoru tīkli)</t>
  </si>
  <si>
    <t>Ugunsdzēsības automātiskā signalizācija</t>
  </si>
  <si>
    <t>Apsardzes signalizācija</t>
  </si>
  <si>
    <t>Videonovērošana</t>
  </si>
  <si>
    <t>Ūdensapgāde un kanalizācija , ārējie tīkli, lietus kanalizācija</t>
  </si>
  <si>
    <t>Ūdensapgāde un kanalizācija, iekšējie tīkli</t>
  </si>
  <si>
    <t>Apsardzes signalizācijas tīkli</t>
  </si>
  <si>
    <t>Videonovērošanas tīkli</t>
  </si>
  <si>
    <t>m3</t>
  </si>
  <si>
    <t>m2</t>
  </si>
  <si>
    <t>kompl.</t>
  </si>
  <si>
    <t>DN20</t>
  </si>
  <si>
    <t>DN25</t>
  </si>
  <si>
    <t>DN32</t>
  </si>
  <si>
    <t>kg</t>
  </si>
  <si>
    <t>DN40</t>
  </si>
  <si>
    <t>PP  caurules lietus</t>
  </si>
  <si>
    <t>vieta</t>
  </si>
  <si>
    <t>Montāžas palīgmateriāli</t>
  </si>
  <si>
    <t>BK daļa</t>
  </si>
  <si>
    <t>Apbērums ap cauruli</t>
  </si>
  <si>
    <t xml:space="preserve"> pamata un pārseguma</t>
  </si>
  <si>
    <t>Pieslēgums esošai</t>
  </si>
  <si>
    <t>Izpilddokumentācijas izgatavošana objektam</t>
  </si>
  <si>
    <t>objekts</t>
  </si>
  <si>
    <t>1-1</t>
  </si>
  <si>
    <t>Gaisa vads</t>
  </si>
  <si>
    <t>1-2</t>
  </si>
  <si>
    <t>1-3</t>
  </si>
  <si>
    <t>1-4</t>
  </si>
  <si>
    <t>1-5</t>
  </si>
  <si>
    <t>Trokšņu slāpētājs</t>
  </si>
  <si>
    <t>1-6</t>
  </si>
  <si>
    <t>Vienvirziena vārsts</t>
  </si>
  <si>
    <t>1-7</t>
  </si>
  <si>
    <t>Sadzīves nosūces ventilators</t>
  </si>
  <si>
    <t>Stiprinājumi un palīgmateriāli</t>
  </si>
  <si>
    <t>2-1</t>
  </si>
  <si>
    <t>2-2</t>
  </si>
  <si>
    <t>2-3</t>
  </si>
  <si>
    <t>2-4</t>
  </si>
  <si>
    <t>2-5</t>
  </si>
  <si>
    <t>2-6</t>
  </si>
  <si>
    <t>2-7</t>
  </si>
  <si>
    <t>3-1</t>
  </si>
  <si>
    <t>3-2</t>
  </si>
  <si>
    <t>3-3</t>
  </si>
  <si>
    <t>3-4</t>
  </si>
  <si>
    <t>3-5</t>
  </si>
  <si>
    <t>3-6</t>
  </si>
  <si>
    <t>3-7</t>
  </si>
  <si>
    <t>4-1</t>
  </si>
  <si>
    <t>4-2</t>
  </si>
  <si>
    <t>Nosūces gaisa sadalītājs</t>
  </si>
  <si>
    <t>ULA/N-125(E)</t>
  </si>
  <si>
    <t>4-3</t>
  </si>
  <si>
    <t>4-4</t>
  </si>
  <si>
    <t>4-5</t>
  </si>
  <si>
    <t>4-6</t>
  </si>
  <si>
    <t>4-7</t>
  </si>
  <si>
    <t>4-8</t>
  </si>
  <si>
    <t>5-1</t>
  </si>
  <si>
    <t>5-2</t>
  </si>
  <si>
    <t>5-3</t>
  </si>
  <si>
    <t>5-4</t>
  </si>
  <si>
    <t>5-5</t>
  </si>
  <si>
    <t>5-6</t>
  </si>
  <si>
    <t>5-7</t>
  </si>
  <si>
    <t>5-8</t>
  </si>
  <si>
    <t>5-9</t>
  </si>
  <si>
    <t>5-10</t>
  </si>
  <si>
    <t>5-11</t>
  </si>
  <si>
    <t>6-1</t>
  </si>
  <si>
    <t>6-2</t>
  </si>
  <si>
    <t>6-3</t>
  </si>
  <si>
    <t>6-4</t>
  </si>
  <si>
    <t>6-5</t>
  </si>
  <si>
    <t>6-6</t>
  </si>
  <si>
    <t>6-7</t>
  </si>
  <si>
    <t>6-8</t>
  </si>
  <si>
    <t>7-1</t>
  </si>
  <si>
    <t>7-2</t>
  </si>
  <si>
    <t>7-3</t>
  </si>
  <si>
    <t>7-4</t>
  </si>
  <si>
    <t>7-5</t>
  </si>
  <si>
    <t>7-6</t>
  </si>
  <si>
    <t>7-7</t>
  </si>
  <si>
    <t>8-1</t>
  </si>
  <si>
    <t>8-2</t>
  </si>
  <si>
    <t>8-3</t>
  </si>
  <si>
    <t>8-4</t>
  </si>
  <si>
    <t>8-5</t>
  </si>
  <si>
    <t>8-6</t>
  </si>
  <si>
    <t>8-7</t>
  </si>
  <si>
    <t>9-1</t>
  </si>
  <si>
    <t>9-2</t>
  </si>
  <si>
    <t>9-3</t>
  </si>
  <si>
    <t>9-4</t>
  </si>
  <si>
    <t>9-5</t>
  </si>
  <si>
    <t>9-6</t>
  </si>
  <si>
    <t>9-7</t>
  </si>
  <si>
    <t>9-8</t>
  </si>
  <si>
    <t>9-9</t>
  </si>
  <si>
    <t>10-1</t>
  </si>
  <si>
    <t>10-2</t>
  </si>
  <si>
    <t>10-3</t>
  </si>
  <si>
    <t>10-4</t>
  </si>
  <si>
    <t>12-1</t>
  </si>
  <si>
    <t>12-2</t>
  </si>
  <si>
    <t>12-3</t>
  </si>
  <si>
    <t>12-4</t>
  </si>
  <si>
    <t>12-5</t>
  </si>
  <si>
    <t>12-6</t>
  </si>
  <si>
    <t>12-7</t>
  </si>
  <si>
    <t>13-1</t>
  </si>
  <si>
    <t>13-2</t>
  </si>
  <si>
    <t>13-3</t>
  </si>
  <si>
    <t>13-4</t>
  </si>
  <si>
    <t>13-5</t>
  </si>
  <si>
    <t>13-6</t>
  </si>
  <si>
    <t>13-7</t>
  </si>
  <si>
    <t>Kabelis</t>
  </si>
  <si>
    <t>Kontaktors</t>
  </si>
  <si>
    <t>t.m.</t>
  </si>
  <si>
    <t>Telpu sakopšana, nodošana pasūtītājam</t>
  </si>
  <si>
    <t>Mērijumi, izpilddokumentācija</t>
  </si>
  <si>
    <t>Pasūtītājs: Valkas novada dome</t>
  </si>
  <si>
    <t>Objekts: Valkas Jāņa Cimzes ģimnāzijas internāta pārbūve</t>
  </si>
  <si>
    <t>Objekta adrese: Domes bulvāris 3, Valka, Valkas novads, LV-4701</t>
  </si>
  <si>
    <t>AR daļa</t>
  </si>
  <si>
    <t>Grīdu pārsegumu izbūve un apdare</t>
  </si>
  <si>
    <t>G-01</t>
  </si>
  <si>
    <t>Grīda uz grunts</t>
  </si>
  <si>
    <t>Dolomīta atsijas b=20mm</t>
  </si>
  <si>
    <t>Tvaika izolācija b=0.2mm</t>
  </si>
  <si>
    <t>Armatūras siets</t>
  </si>
  <si>
    <t>G-01A</t>
  </si>
  <si>
    <t>Grīda uz grunts( telpās ar paaugstinātu mitrumu)</t>
  </si>
  <si>
    <t>Hidrostop HL 110</t>
  </si>
  <si>
    <t>G-02</t>
  </si>
  <si>
    <t>Grīda uz esošās konstrukcijas (saglabājamo kāpņu telpas grīdas vietās)</t>
  </si>
  <si>
    <t>Grunts</t>
  </si>
  <si>
    <t>Betona klons vidējais b=35mm</t>
  </si>
  <si>
    <t>Pašizlīdzinošais javas slānis vidēji 2mm</t>
  </si>
  <si>
    <t>G-03</t>
  </si>
  <si>
    <t>Grīda uz pārseguma</t>
  </si>
  <si>
    <t>Skaņu izolācijas akmens vate b=30 mm</t>
  </si>
  <si>
    <t>Betons C25 b=60 mm</t>
  </si>
  <si>
    <t>G-03A</t>
  </si>
  <si>
    <t>G-04</t>
  </si>
  <si>
    <t>Bēniņu grīda</t>
  </si>
  <si>
    <t xml:space="preserve">Koka karkas dēļu laipai </t>
  </si>
  <si>
    <t>Dēļu laipa b=35mm</t>
  </si>
  <si>
    <t>Grīdas apdare</t>
  </si>
  <si>
    <t>l</t>
  </si>
  <si>
    <t>Flīžu līme</t>
  </si>
  <si>
    <t>Šuvju mastika</t>
  </si>
  <si>
    <t>dziļum grunts</t>
  </si>
  <si>
    <t>Epoksīd grunts</t>
  </si>
  <si>
    <t>Epoksīd krāsa 2 kārtās</t>
  </si>
  <si>
    <t>Linoleja ieklāšana</t>
  </si>
  <si>
    <t>Pašizlīdzinošais javas slānis vidēji 3mm</t>
  </si>
  <si>
    <t>Universālā dispersijas grunts</t>
  </si>
  <si>
    <t>Linoleja līme</t>
  </si>
  <si>
    <t>Sienu izbūve un apdare</t>
  </si>
  <si>
    <t>Akmens vate b=100mm</t>
  </si>
  <si>
    <t>Ģipškartona plāksnes GKBI</t>
  </si>
  <si>
    <t>Ģipškartona plāksnes GKB</t>
  </si>
  <si>
    <t>Profili UW 100</t>
  </si>
  <si>
    <t>t.m</t>
  </si>
  <si>
    <t>Profili CW 100</t>
  </si>
  <si>
    <t>Šuvēm sietlenta</t>
  </si>
  <si>
    <t>Amortizācijas lenta</t>
  </si>
  <si>
    <t>Akmens vate b=50mm</t>
  </si>
  <si>
    <t>Profili UW 50</t>
  </si>
  <si>
    <t>Profili CW 50</t>
  </si>
  <si>
    <t>SS-03</t>
  </si>
  <si>
    <t>Akmens vate b=75mm</t>
  </si>
  <si>
    <t>Profili UW 75</t>
  </si>
  <si>
    <t>Profili CW 75</t>
  </si>
  <si>
    <t>Dziļā grunts</t>
  </si>
  <si>
    <t>Grunstkrāsa matēta</t>
  </si>
  <si>
    <t>Ūdens dispersijas krāsa, pusmatēta 2k</t>
  </si>
  <si>
    <t>Tonēšana</t>
  </si>
  <si>
    <t>Stiklšķiedras siets</t>
  </si>
  <si>
    <t>Sausais apmetums uz ģipša bāzes</t>
  </si>
  <si>
    <t>Sienu krāsošanas darbi</t>
  </si>
  <si>
    <t>Sienu flīzēšanas darbi</t>
  </si>
  <si>
    <t>Griestu apdare</t>
  </si>
  <si>
    <t>Stikla starpsienu, tualešu kabīņu, logu, durvju, trepju margu, saliekamo kāpņu montāžas darbi</t>
  </si>
  <si>
    <t>Stikla starpsienu montāžas darbi</t>
  </si>
  <si>
    <t>Durvju montāžas darbi</t>
  </si>
  <si>
    <t>D01</t>
  </si>
  <si>
    <t>Furnitūra</t>
  </si>
  <si>
    <t>D02</t>
  </si>
  <si>
    <t>D03</t>
  </si>
  <si>
    <t>D04</t>
  </si>
  <si>
    <t>D06</t>
  </si>
  <si>
    <t>D06a</t>
  </si>
  <si>
    <t>D07</t>
  </si>
  <si>
    <t>D07a</t>
  </si>
  <si>
    <t>D08</t>
  </si>
  <si>
    <t>D09</t>
  </si>
  <si>
    <t>D09a</t>
  </si>
  <si>
    <t>D09b</t>
  </si>
  <si>
    <t>D10</t>
  </si>
  <si>
    <t>D12</t>
  </si>
  <si>
    <t>Alumīnija  durvis RAL 7016 1380x2140mm</t>
  </si>
  <si>
    <t>D14</t>
  </si>
  <si>
    <t>WC kabīnes ar durvīm 700x1800 mm</t>
  </si>
  <si>
    <t>Logu montāžas darbi</t>
  </si>
  <si>
    <t>L01</t>
  </si>
  <si>
    <t>L02</t>
  </si>
  <si>
    <t>L03</t>
  </si>
  <si>
    <t>L04</t>
  </si>
  <si>
    <t>L05</t>
  </si>
  <si>
    <t>L06</t>
  </si>
  <si>
    <t>L07</t>
  </si>
  <si>
    <t>L08</t>
  </si>
  <si>
    <t>L09</t>
  </si>
  <si>
    <t>L10</t>
  </si>
  <si>
    <t>L11</t>
  </si>
  <si>
    <t>Fasādes Metāla Restes ailei 520x1000 mm, krāsota RAL 7016</t>
  </si>
  <si>
    <t>L12</t>
  </si>
  <si>
    <t>PVC logs neverams, balts</t>
  </si>
  <si>
    <t>Cinkots kvadrātdzelzis 15x15 mm</t>
  </si>
  <si>
    <t>Cinkots kvadrātdzelzis 20x20 mm</t>
  </si>
  <si>
    <t>Nerūsējošā tērauda lentenis dm 45mm</t>
  </si>
  <si>
    <t xml:space="preserve">Stiprinājumi kronšteini </t>
  </si>
  <si>
    <t>Spogulis virs izlietnes 600x700 mm</t>
  </si>
  <si>
    <t>Jumta montāža</t>
  </si>
  <si>
    <t>Spāres BK daļa impregnēts</t>
  </si>
  <si>
    <t>Difūzijas membrāna b=0.03</t>
  </si>
  <si>
    <t>Nesošās metāla sijas BK daļa</t>
  </si>
  <si>
    <t>Metāla profilloksne T45</t>
  </si>
  <si>
    <t>Fasādes apdares darbi</t>
  </si>
  <si>
    <t>ĀS-01</t>
  </si>
  <si>
    <t>Hidroizolācija</t>
  </si>
  <si>
    <t>Putupolisterols EPS 100 b=150mm</t>
  </si>
  <si>
    <t>Līmjava</t>
  </si>
  <si>
    <t>Armējamā java</t>
  </si>
  <si>
    <t>Apmetums</t>
  </si>
  <si>
    <t xml:space="preserve">Grunts </t>
  </si>
  <si>
    <t>Krāsa</t>
  </si>
  <si>
    <t>Demontāžas darbi</t>
  </si>
  <si>
    <t>Grīda uz pārseguma (telpās ar paaugstinātu mitrumu)</t>
  </si>
  <si>
    <t>Dažādi darbi</t>
  </si>
  <si>
    <t>Logaiļu apdare</t>
  </si>
  <si>
    <t>Grīdlīstu montāža</t>
  </si>
  <si>
    <t>Sastatņu montāža, demontāža, īre</t>
  </si>
  <si>
    <t>Durvju aplodu montāža</t>
  </si>
  <si>
    <t xml:space="preserve"> ieguldes kl. SN8 </t>
  </si>
  <si>
    <t xml:space="preserve"> ieguldes kl. SN8 (izlaides</t>
  </si>
  <si>
    <t xml:space="preserve"> no ēkas)</t>
  </si>
  <si>
    <t>“</t>
  </si>
  <si>
    <t>plastmasas caurejošās ar ķeta</t>
  </si>
  <si>
    <t xml:space="preserve"> kanalizācijai esošā akā</t>
  </si>
  <si>
    <t>Tranšejas rakšana</t>
  </si>
  <si>
    <t>Tranšejas aizbēršana</t>
  </si>
  <si>
    <t>Gruntsūdens atsūknēšana</t>
  </si>
  <si>
    <t xml:space="preserve"> Grunts blietēšana tranšejā</t>
  </si>
  <si>
    <t xml:space="preserve"> pa kārtām (30cm),</t>
  </si>
  <si>
    <t xml:space="preserve"> aizberamās smilts</t>
  </si>
  <si>
    <t xml:space="preserve"> sablīvējuma koeficients</t>
  </si>
  <si>
    <t xml:space="preserve"> 1.2.</t>
  </si>
  <si>
    <t>Krustojumi ar esošām</t>
  </si>
  <si>
    <t xml:space="preserve"> pazemes komunikācijām</t>
  </si>
  <si>
    <t xml:space="preserve"> un to aizsardzība no</t>
  </si>
  <si>
    <t xml:space="preserve"> mehāniskiem</t>
  </si>
  <si>
    <t xml:space="preserve"> bojājumiem: </t>
  </si>
  <si>
    <t>vietas</t>
  </si>
  <si>
    <t xml:space="preserve"> Telefona kabelis</t>
  </si>
  <si>
    <t xml:space="preserve"> Lietus kanalizācija</t>
  </si>
  <si>
    <t>Tas pats bez zemes darbiem</t>
  </si>
  <si>
    <t>plastmasas ar pieslēgumiem,</t>
  </si>
  <si>
    <t xml:space="preserve"> plātni,nosēddaļu,</t>
  </si>
  <si>
    <t xml:space="preserve"> ķeta vāku   slodes klase</t>
  </si>
  <si>
    <t xml:space="preserve"> 25KN zālājā.</t>
  </si>
  <si>
    <t>Plastmasas gūlijas</t>
  </si>
  <si>
    <t>Pāreja</t>
  </si>
  <si>
    <t xml:space="preserve"> sablīvējuma koeficients 1.2</t>
  </si>
  <si>
    <t>Esošās caurtekas</t>
  </si>
  <si>
    <t xml:space="preserve"> pievienojums dz/betona</t>
  </si>
  <si>
    <t xml:space="preserve"> akai</t>
  </si>
  <si>
    <t>Esošā grāvja padziļināšana</t>
  </si>
  <si>
    <t>Esošās lietus kanalizācijas demontāža</t>
  </si>
  <si>
    <t xml:space="preserve"> Elektrokabelis</t>
  </si>
  <si>
    <t>PE/PN10 caurules</t>
  </si>
  <si>
    <t xml:space="preserve"> ūdensvadam</t>
  </si>
  <si>
    <t>Pievienojums esošam</t>
  </si>
  <si>
    <t xml:space="preserve">vieta </t>
  </si>
  <si>
    <t>PE caurulei</t>
  </si>
  <si>
    <t>m³</t>
  </si>
  <si>
    <t>Grunts izstrāde ar ekskavatoru ar kausa</t>
  </si>
  <si>
    <t>tilpumu 0.65m3 ar aizvešanu</t>
  </si>
  <si>
    <t xml:space="preserve">Pamatnes ierīkošana zem cauruļvadiem no </t>
  </si>
  <si>
    <t>smilts bez māla un akmeņu piejaukuma;</t>
  </si>
  <si>
    <t>biez=0,10m</t>
  </si>
  <si>
    <t xml:space="preserve">Tranšeju aizbēršana ar smilti bez māla un </t>
  </si>
  <si>
    <t xml:space="preserve"> akmeņu piejaukuma  ar esksvatoru ar </t>
  </si>
  <si>
    <t>ar sekojošu blietēšanu pa kārtām 0.20m</t>
  </si>
  <si>
    <t>un planēšanu ar roku darbu</t>
  </si>
  <si>
    <t>Tranšeju aizbēršana ar grunti ar</t>
  </si>
  <si>
    <t>buldozeru,blietējot ar elektroblieti</t>
  </si>
  <si>
    <t>Zemes darbi</t>
  </si>
  <si>
    <t>Caurules</t>
  </si>
  <si>
    <t>Siltumtrases montāža ar rūpnieciski</t>
  </si>
  <si>
    <t>izolētām caurulēm</t>
  </si>
  <si>
    <t>Ø48/125</t>
  </si>
  <si>
    <t>Izolēts atzars SXT,paralēls</t>
  </si>
  <si>
    <t>Savienojuma termonosēdošā uzmava SX ar</t>
  </si>
  <si>
    <t>500m</t>
  </si>
  <si>
    <t>Savienojumu blīvuma pārbaude ar</t>
  </si>
  <si>
    <t>nesagraujošu metodi.</t>
  </si>
  <si>
    <t>Trases hidrauliskā pārbaude ar 1.5 darba</t>
  </si>
  <si>
    <t>spiediena</t>
  </si>
  <si>
    <t>Noslēgu armatūra</t>
  </si>
  <si>
    <t>(ar pagarinātu kātu H=350mm)</t>
  </si>
  <si>
    <t>Celtniecības materiāli</t>
  </si>
  <si>
    <r>
      <t>m</t>
    </r>
    <r>
      <rPr>
        <vertAlign val="superscript"/>
        <sz val="10"/>
        <rFont val="Arial"/>
        <family val="2"/>
        <charset val="186"/>
      </rPr>
      <t>3</t>
    </r>
  </si>
  <si>
    <r>
      <t>m</t>
    </r>
    <r>
      <rPr>
        <vertAlign val="superscript"/>
        <sz val="10"/>
        <rFont val="Arial"/>
        <family val="2"/>
        <charset val="186"/>
      </rPr>
      <t>2</t>
    </r>
  </si>
  <si>
    <t>Iekšējo starpsienu demontāža b=80...390mm
t. sk. sanesto atkritumu izvākšana.</t>
  </si>
  <si>
    <t>Fasādēs sienu daļu demontāža starp logailēm.</t>
  </si>
  <si>
    <t>Logu rāmju, to pieseguma demontāža</t>
  </si>
  <si>
    <t>Grīdu uz grunts demontāža ieskaitot 
inženierkomunikāciju kanālu demontāžu un pamatu daļu demontāžu ~0.5m biezā slānī</t>
  </si>
  <si>
    <t>1. un 2. stāva pārseguma paneļu atsegšana (t. sk. Saglabājamo kāpņu laukumu grīdas virsma) - 
grīdu to zemseguma demontāža ~0.13m biezā slānī.</t>
  </si>
  <si>
    <t>3. stāva pārseguma paneļu atsegšana - 
ieseguma un zemseguma demontāža ~0.1...0.35m biezā slānī</t>
  </si>
  <si>
    <t>Mūra daļu demontāža (piemūrējumi, aizmūrējumi, skursteņu daļas bēniņos, pilastru daļas bēniņu līmenī utml.)</t>
  </si>
  <si>
    <t>Kāpņu laidu un kāpņu laukumu demontāža</t>
  </si>
  <si>
    <t>Esošās betona apmales un tuvu ēkai esošo pamatu palieku t. sk. atbalstsienu demontāža.</t>
  </si>
  <si>
    <t>Ieejas jumtiņu demontāža</t>
  </si>
  <si>
    <t>Pārseguma daļu demontāža</t>
  </si>
  <si>
    <t>Jumta konstrukciju atsegšana - jumta seguma, zemseguma demontāža, aizšuvuma demontāža.</t>
  </si>
  <si>
    <t>Betona pamati</t>
  </si>
  <si>
    <t>Grīdas plātne uz grunts</t>
  </si>
  <si>
    <t>Betona joslas MBJ1, MBJ2</t>
  </si>
  <si>
    <t>Pārseguma monolitējumi</t>
  </si>
  <si>
    <t>Dz/b paneļu dobumu betonēšana</t>
  </si>
  <si>
    <t>Nestiegrotu pamatu daļu atjaunošana.</t>
  </si>
  <si>
    <t>Pielietot betona virsmu atjaunošanas sistēmu, piemēram Ceresit PCC III vai analogu. Pēc atjaunošanas betona elementam jābūt ar tā sākotnējo ģeometriju un pārklājumu aizsardzībai pret vides izraisītu eroziju.
Betona virsmas bojājumi: 
~70% līdz 30mm biezumam
~30% līdz 100mm biezumam</t>
  </si>
  <si>
    <t>Stiegrotu pamatu daļu atjaunošana.</t>
  </si>
  <si>
    <t>Pielietot betona virsmu atjaunošanas sistēmu, piemēram Ceresit PCC III vai analogu. Pēc atjaunošanas betona elementam jābūt ar tā sākotnējo ģeometriju un pārklājumu aizsardzībai pret vides izraisītu eroziju.
Betona virsmas bojājumi: 
~50% līdz 30mm biezumam
~50% līdz 100mm biezumam</t>
  </si>
  <si>
    <t>Virspamata mūrētās daļas atjaunošana.</t>
  </si>
  <si>
    <t>Vertikālā pamatu siltumizolācija</t>
  </si>
  <si>
    <t>Ārējā horizontālā pamatu siltumizolācija</t>
  </si>
  <si>
    <t>Grīdām uz grunti siltumizolācija</t>
  </si>
  <si>
    <t>PPE 8x100mm</t>
  </si>
  <si>
    <t>Pamati un grīda uz grunts</t>
  </si>
  <si>
    <t>Virszemes daļa</t>
  </si>
  <si>
    <t>Pielietot betona virsmu atjaunošanas sistēmu, piemēram Ceresit PCC III vai analogu. Pēc atjaunošanas betona elementam jābūt ar tā sākotnējo ģeometriju un pārklājumu aizsardzībai pret vides izraisītu eroziju.
Betona virsmas bojājumi: 
~70% līdz 5mm biezumam
~30% līdz 30...100mm biezumam
Virsmas attīrīt un apstrādāt ar pretpelējuma sastāvu.</t>
  </si>
  <si>
    <t>Pielietot betona virsmu atjaunošanas sistēmu, piemēram Ceresit PCC III vai analogu. Pēc atjaunošanas betona elementam jābūt ar tā sākotnējo ģeometriju un pārklājumu aizsardzībai pret vides izraisītu eroziju.
Betona virsmas bojājumi līdz 5mm biezumam.
Virsmas attīrīt un apstrādāt ar pretpelējuma sastāvu.</t>
  </si>
  <si>
    <t>Gāzbetona bloki b=200mm
Mūrjava</t>
  </si>
  <si>
    <t>Betona pakāpieni SIA "Pamats" tips Nr.3 (vai analogs) salizturība F100, nodilumizturība &lt;0.8g/m2
pakāpienu garums 1200mm.</t>
  </si>
  <si>
    <t>Betona pakāpieni SIA "Pamats" tips Nr.3 (vai analogs) salizturība F100, nodilumizturība &lt;0.8g/m2
pakāpienu garums 1350mm.
Virsmu apstrādāt ar pretputekļu sastāvu.</t>
  </si>
  <si>
    <t>Sarkanie māla pilnķieģeļi s=50MPa, F100, 
Jauktā java M10</t>
  </si>
  <si>
    <t>Stiepļu siets ∅1,45 #19/19mm
Jauktas javas apmetums, b=20mm</t>
  </si>
  <si>
    <t>Keramzīts fr. 4...10mm</t>
  </si>
  <si>
    <t>Dobo ķieģeļu mūra daļu atjaunošana no ēkas ārpuse t. sk. no bēniņu puses.</t>
  </si>
  <si>
    <t>Ķieģeļu mūra daļu atjaunošana no ēkas iekšpuses.</t>
  </si>
  <si>
    <t>Sienas gāzbetona paneļu atjaunošana</t>
  </si>
  <si>
    <t>Pārseguma paneļu atjaunošana</t>
  </si>
  <si>
    <t>Esošu dz/b pārsedžu ailu siju atjaunošana</t>
  </si>
  <si>
    <t>Saglabājamo kāpņu laukumu dz/b konstrukciju atjaunošana</t>
  </si>
  <si>
    <t>Saglabājamo tērauda elementu atjaunošana</t>
  </si>
  <si>
    <t>Gāzbetona bloku sienu izbūve
aizmūrējumi, piemūrējumi</t>
  </si>
  <si>
    <t>Betona pakāpieni āra kāpnēm</t>
  </si>
  <si>
    <t>Betona pakāpieni iekšējām kāpnēm</t>
  </si>
  <si>
    <t>Skursteņu mūrēšana</t>
  </si>
  <si>
    <t>Pilastru apmešana</t>
  </si>
  <si>
    <t>Gaisa apmaiņai nelietoto mūra kanālu tīrīšana, to daļu aizpildīšana ar keramzītu.</t>
  </si>
  <si>
    <t>Jumta konstrukciju atjaunošana, pastiprināšana, lokāla pārbūve.</t>
  </si>
  <si>
    <t>Betonēšanas darbi, metāla konstrukcijas</t>
  </si>
  <si>
    <t>Ailu pārsedžu montāža</t>
  </si>
  <si>
    <t>Pilastru pastiprinājumi</t>
  </si>
  <si>
    <t>Ieejas jumtiņa konstrukciju montāža</t>
  </si>
  <si>
    <t>Jumta koku konstrukciju montāža</t>
  </si>
  <si>
    <t>Stati 50x150</t>
  </si>
  <si>
    <t>Spāres 50x150</t>
  </si>
  <si>
    <t>Saišķi 50x150</t>
  </si>
  <si>
    <t>Spāru izmija 50x150</t>
  </si>
  <si>
    <t>Zemes darbi ar rokām</t>
  </si>
  <si>
    <t>Hidroizolacijas ieklāšana</t>
  </si>
  <si>
    <t>Kompensācijas lentas iebūve</t>
  </si>
  <si>
    <t>Virsmas attīrīšana, apstrādāšana ar pretpelējuma sastāvu</t>
  </si>
  <si>
    <t>Ķieģeļu mūru pārmūrēšana, vājinājumu aizmūrēšana</t>
  </si>
  <si>
    <t>Koka konstrukciju attirīšana</t>
  </si>
  <si>
    <t>Koka konstrukciju antiseptizēšana</t>
  </si>
  <si>
    <t>Kokmateriāli</t>
  </si>
  <si>
    <t>Koka konstrukciju protezēšana, bojato elementu nomaiņa</t>
  </si>
  <si>
    <t>Stiegrojuma montāža B500B</t>
  </si>
  <si>
    <t>Ailu metāla pārsedžu montāža</t>
  </si>
  <si>
    <t>Metāla konstrukcijas</t>
  </si>
  <si>
    <t>Pārsedžu apmešana</t>
  </si>
  <si>
    <t>Java</t>
  </si>
  <si>
    <t>Apmetuma siets cinkots</t>
  </si>
  <si>
    <t>Ailu pastiprinājumu AP1 un AP2 montāža</t>
  </si>
  <si>
    <t>Pilastru pastiprinājumu montāža</t>
  </si>
  <si>
    <t>Pilastru PTS1 garajām loksnēm apmešana</t>
  </si>
  <si>
    <t>Pārseguma paneļu pastiprinājumu montāža</t>
  </si>
  <si>
    <t>Kāpņu telpa K1 metāla konstrukciju montāža</t>
  </si>
  <si>
    <t>Kāpņu sijas UPE 160</t>
  </si>
  <si>
    <t>Kāpņu laukumu sijas UPE200</t>
  </si>
  <si>
    <t>Siju apmešana</t>
  </si>
  <si>
    <t>Kāpņu telpa K2 metāla konstrukciju montāža</t>
  </si>
  <si>
    <t>Līkums-90</t>
  </si>
  <si>
    <t>Gaisa izmešanas konfuzors</t>
  </si>
  <si>
    <t>EYMA-2-012</t>
  </si>
  <si>
    <t>RSK125</t>
  </si>
  <si>
    <t>Izolācija</t>
  </si>
  <si>
    <t>Mat 35 AluCoat</t>
  </si>
  <si>
    <t>Ailu aizpildījums</t>
  </si>
  <si>
    <t>Sedls</t>
  </si>
  <si>
    <t>3-8</t>
  </si>
  <si>
    <t>ULA/N-100(E)</t>
  </si>
  <si>
    <t>3-9</t>
  </si>
  <si>
    <t>Droseļvārsts</t>
  </si>
  <si>
    <t>PTS/B-100</t>
  </si>
  <si>
    <t>3-10</t>
  </si>
  <si>
    <t>SLCU 125 600 50</t>
  </si>
  <si>
    <t>3-11</t>
  </si>
  <si>
    <t>3-12</t>
  </si>
  <si>
    <t>Jumta ventilators</t>
  </si>
  <si>
    <t>TFSR 160 EC</t>
  </si>
  <si>
    <t>3-13</t>
  </si>
  <si>
    <t>Automātikas bloks ar apsaisti</t>
  </si>
  <si>
    <t>3-14</t>
  </si>
  <si>
    <t>3-15</t>
  </si>
  <si>
    <t xml:space="preserve"> 125S</t>
  </si>
  <si>
    <t xml:space="preserve"> KO 125</t>
  </si>
  <si>
    <t>4-9</t>
  </si>
  <si>
    <t>4-10</t>
  </si>
  <si>
    <t>Līkums-60</t>
  </si>
  <si>
    <t>PTS/B-125</t>
  </si>
  <si>
    <t>5-12</t>
  </si>
  <si>
    <t>5-13</t>
  </si>
  <si>
    <t>5-14</t>
  </si>
  <si>
    <t>5-15</t>
  </si>
  <si>
    <t>5-16</t>
  </si>
  <si>
    <t>EYMA-2-016</t>
  </si>
  <si>
    <t>6-9</t>
  </si>
  <si>
    <t xml:space="preserve"> 125STH</t>
  </si>
  <si>
    <t>6-10</t>
  </si>
  <si>
    <t>6-11</t>
  </si>
  <si>
    <t>6-12</t>
  </si>
  <si>
    <t>6-13</t>
  </si>
  <si>
    <t>6-14</t>
  </si>
  <si>
    <t>Līkums-45</t>
  </si>
  <si>
    <t>7-8</t>
  </si>
  <si>
    <t>7-9</t>
  </si>
  <si>
    <t>7-10</t>
  </si>
  <si>
    <t>125S</t>
  </si>
  <si>
    <t>7-11</t>
  </si>
  <si>
    <t>KO 125</t>
  </si>
  <si>
    <t>7-12</t>
  </si>
  <si>
    <t>8-8</t>
  </si>
  <si>
    <t>8-9</t>
  </si>
  <si>
    <t>125STH</t>
  </si>
  <si>
    <t>8-10</t>
  </si>
  <si>
    <t>8-11</t>
  </si>
  <si>
    <t>8-12</t>
  </si>
  <si>
    <t>8-13</t>
  </si>
  <si>
    <t>8-14</t>
  </si>
  <si>
    <t>9-10</t>
  </si>
  <si>
    <t>9-11</t>
  </si>
  <si>
    <t>9-12</t>
  </si>
  <si>
    <t>9-13</t>
  </si>
  <si>
    <t>9-14</t>
  </si>
  <si>
    <t>10-5</t>
  </si>
  <si>
    <t>10-6</t>
  </si>
  <si>
    <t>10-7</t>
  </si>
  <si>
    <t>10-8</t>
  </si>
  <si>
    <t>10-9</t>
  </si>
  <si>
    <t>10-10</t>
  </si>
  <si>
    <t>10-11</t>
  </si>
  <si>
    <t>10-12</t>
  </si>
  <si>
    <t>10-13</t>
  </si>
  <si>
    <t>10-14</t>
  </si>
  <si>
    <t>11-1</t>
  </si>
  <si>
    <t>11-2</t>
  </si>
  <si>
    <t>11-3</t>
  </si>
  <si>
    <t>11-4</t>
  </si>
  <si>
    <t>11-5</t>
  </si>
  <si>
    <t>11-6</t>
  </si>
  <si>
    <t>11-7</t>
  </si>
  <si>
    <t>11-8</t>
  </si>
  <si>
    <t>11-9</t>
  </si>
  <si>
    <t>11-10</t>
  </si>
  <si>
    <t>11-11</t>
  </si>
  <si>
    <t>11-12</t>
  </si>
  <si>
    <t>11-13</t>
  </si>
  <si>
    <t>11-14</t>
  </si>
  <si>
    <t>12-8</t>
  </si>
  <si>
    <t>12-9</t>
  </si>
  <si>
    <t>12-10</t>
  </si>
  <si>
    <t>12-11</t>
  </si>
  <si>
    <t>12-12</t>
  </si>
  <si>
    <t>12-13</t>
  </si>
  <si>
    <t>12-14</t>
  </si>
  <si>
    <t>13-8</t>
  </si>
  <si>
    <t>13-9</t>
  </si>
  <si>
    <t>13-10</t>
  </si>
  <si>
    <t>13-11</t>
  </si>
  <si>
    <t>13-12</t>
  </si>
  <si>
    <t>13-13</t>
  </si>
  <si>
    <t>13-14</t>
  </si>
  <si>
    <t>14-1</t>
  </si>
  <si>
    <t>14-2</t>
  </si>
  <si>
    <t>14-3</t>
  </si>
  <si>
    <t>14-4</t>
  </si>
  <si>
    <t>14-5</t>
  </si>
  <si>
    <t>14-6</t>
  </si>
  <si>
    <t>14-7</t>
  </si>
  <si>
    <t>14-8</t>
  </si>
  <si>
    <t>14-9</t>
  </si>
  <si>
    <t>14-10</t>
  </si>
  <si>
    <t>14-11</t>
  </si>
  <si>
    <t>14-12</t>
  </si>
  <si>
    <t>14-13</t>
  </si>
  <si>
    <t>14-14</t>
  </si>
  <si>
    <t>14-15</t>
  </si>
  <si>
    <t>15-1</t>
  </si>
  <si>
    <t>15-2</t>
  </si>
  <si>
    <t>15-3</t>
  </si>
  <si>
    <t>15-4</t>
  </si>
  <si>
    <t>15-5</t>
  </si>
  <si>
    <t>15-6</t>
  </si>
  <si>
    <t>15-7</t>
  </si>
  <si>
    <t>15-8</t>
  </si>
  <si>
    <t>15-9</t>
  </si>
  <si>
    <t>15-10</t>
  </si>
  <si>
    <t>16-1</t>
  </si>
  <si>
    <t>16-2</t>
  </si>
  <si>
    <t>16-3</t>
  </si>
  <si>
    <t>16-4</t>
  </si>
  <si>
    <t>16-5</t>
  </si>
  <si>
    <t>16-6</t>
  </si>
  <si>
    <t>16-7</t>
  </si>
  <si>
    <t>16-8</t>
  </si>
  <si>
    <t>16-9</t>
  </si>
  <si>
    <t>16-10</t>
  </si>
  <si>
    <t>17-1</t>
  </si>
  <si>
    <t>17-2</t>
  </si>
  <si>
    <t>17-3</t>
  </si>
  <si>
    <t>17-4</t>
  </si>
  <si>
    <t>17-5</t>
  </si>
  <si>
    <t>17-6</t>
  </si>
  <si>
    <t>17-7</t>
  </si>
  <si>
    <t>17-8</t>
  </si>
  <si>
    <t>17-9</t>
  </si>
  <si>
    <t>17-10</t>
  </si>
  <si>
    <t>18-1</t>
  </si>
  <si>
    <t>18-2</t>
  </si>
  <si>
    <t>18-3</t>
  </si>
  <si>
    <t>18-4</t>
  </si>
  <si>
    <t>18-5</t>
  </si>
  <si>
    <t>18-6</t>
  </si>
  <si>
    <t>18-7</t>
  </si>
  <si>
    <t>18-8</t>
  </si>
  <si>
    <t>18-9</t>
  </si>
  <si>
    <t>18-10</t>
  </si>
  <si>
    <t>18-11</t>
  </si>
  <si>
    <t>19-1</t>
  </si>
  <si>
    <t>19-2</t>
  </si>
  <si>
    <t>19-3</t>
  </si>
  <si>
    <t>19-4</t>
  </si>
  <si>
    <t>19-5</t>
  </si>
  <si>
    <t>19-6</t>
  </si>
  <si>
    <t>19-7</t>
  </si>
  <si>
    <t>19-8</t>
  </si>
  <si>
    <t>19-9</t>
  </si>
  <si>
    <t>19-10</t>
  </si>
  <si>
    <t>20-1</t>
  </si>
  <si>
    <t>20-2</t>
  </si>
  <si>
    <t>20-3</t>
  </si>
  <si>
    <t>20-4</t>
  </si>
  <si>
    <t>20-5</t>
  </si>
  <si>
    <t>20-6</t>
  </si>
  <si>
    <t>20-7</t>
  </si>
  <si>
    <t>20-8</t>
  </si>
  <si>
    <t>20-9</t>
  </si>
  <si>
    <t>20-10</t>
  </si>
  <si>
    <t>21-1</t>
  </si>
  <si>
    <t>21-2</t>
  </si>
  <si>
    <t>21-3</t>
  </si>
  <si>
    <t>21-4</t>
  </si>
  <si>
    <t>21-5</t>
  </si>
  <si>
    <t>21-6</t>
  </si>
  <si>
    <t>21-7</t>
  </si>
  <si>
    <t>21-8</t>
  </si>
  <si>
    <t>21-9</t>
  </si>
  <si>
    <t>21-10</t>
  </si>
  <si>
    <t>22-1</t>
  </si>
  <si>
    <t>22-2</t>
  </si>
  <si>
    <t>Līkums-30</t>
  </si>
  <si>
    <t>22-3</t>
  </si>
  <si>
    <t>22-4</t>
  </si>
  <si>
    <t>22-5</t>
  </si>
  <si>
    <t>22-6</t>
  </si>
  <si>
    <t>22-7</t>
  </si>
  <si>
    <t>22-8</t>
  </si>
  <si>
    <t>22-9</t>
  </si>
  <si>
    <t>22-10</t>
  </si>
  <si>
    <t>22-11</t>
  </si>
  <si>
    <t>23-1</t>
  </si>
  <si>
    <t>23-2</t>
  </si>
  <si>
    <t>23-3</t>
  </si>
  <si>
    <t>23-4</t>
  </si>
  <si>
    <t>23-5</t>
  </si>
  <si>
    <t>23-6</t>
  </si>
  <si>
    <t>23-7</t>
  </si>
  <si>
    <t>23-8</t>
  </si>
  <si>
    <t>23-9</t>
  </si>
  <si>
    <t>23-10</t>
  </si>
  <si>
    <t>24-1</t>
  </si>
  <si>
    <t>24-2</t>
  </si>
  <si>
    <t>24-3</t>
  </si>
  <si>
    <t>24-4</t>
  </si>
  <si>
    <t>24-5</t>
  </si>
  <si>
    <t>24-6</t>
  </si>
  <si>
    <t>24-7</t>
  </si>
  <si>
    <t>24-8</t>
  </si>
  <si>
    <t>24-9</t>
  </si>
  <si>
    <t>24-10</t>
  </si>
  <si>
    <t>24-11</t>
  </si>
  <si>
    <t>25-1</t>
  </si>
  <si>
    <t>25-2</t>
  </si>
  <si>
    <t>25-3</t>
  </si>
  <si>
    <t>25-4</t>
  </si>
  <si>
    <t>25-5</t>
  </si>
  <si>
    <t>25-6</t>
  </si>
  <si>
    <t>25-7</t>
  </si>
  <si>
    <t>25-8</t>
  </si>
  <si>
    <t>25-9</t>
  </si>
  <si>
    <t>25-10</t>
  </si>
  <si>
    <t>26-1</t>
  </si>
  <si>
    <t>26-2</t>
  </si>
  <si>
    <t>26-3</t>
  </si>
  <si>
    <t>26-4</t>
  </si>
  <si>
    <t>26-5</t>
  </si>
  <si>
    <t>26-6</t>
  </si>
  <si>
    <t>26-7</t>
  </si>
  <si>
    <t>26-8</t>
  </si>
  <si>
    <t>26-9</t>
  </si>
  <si>
    <t>26-10</t>
  </si>
  <si>
    <t>27-1</t>
  </si>
  <si>
    <t>27-2</t>
  </si>
  <si>
    <t>27-3</t>
  </si>
  <si>
    <t>27-4</t>
  </si>
  <si>
    <t>27-5</t>
  </si>
  <si>
    <t>27-6</t>
  </si>
  <si>
    <t>27-7</t>
  </si>
  <si>
    <t>27-8</t>
  </si>
  <si>
    <t>27-9</t>
  </si>
  <si>
    <t>28-1</t>
  </si>
  <si>
    <t>VTK 160</t>
  </si>
  <si>
    <t>28-2</t>
  </si>
  <si>
    <t>28-3</t>
  </si>
  <si>
    <t>I. Pārbūves izmaksas</t>
  </si>
  <si>
    <t>Siltumapgādes tīkli</t>
  </si>
  <si>
    <t>”</t>
  </si>
  <si>
    <t>gab..</t>
  </si>
  <si>
    <t>Līkums                                                      DN50</t>
  </si>
  <si>
    <t>Trejgabals                                             DN50/50</t>
  </si>
  <si>
    <t>Pāreja                                             DN50/40</t>
  </si>
  <si>
    <t>Čaula pamatu blokos kanalizācijas caurulei  DN160                                                  DN250</t>
  </si>
  <si>
    <t xml:space="preserve"> Caurumu urbšana pamatu blokos   caurulei                                                    DN 160                                                                                                     </t>
  </si>
  <si>
    <t>Tas pats                                                   DN32</t>
  </si>
  <si>
    <t>k-ts</t>
  </si>
  <si>
    <t xml:space="preserve"> Caurumu urbšana esošajās sienāsun pārsegumos caurulei                                                    DN 40                                                                                              </t>
  </si>
  <si>
    <t xml:space="preserve">Trīsslāņu plastmasas-metāla kompozītcaurles                                                                                          </t>
  </si>
  <si>
    <t xml:space="preserve">(ieskaitot veidgabalus un stiprinājums)       DN32                                                                                                 </t>
  </si>
  <si>
    <t>T-veida -90</t>
  </si>
  <si>
    <t>CV11-300-400</t>
  </si>
  <si>
    <t>CV11-500-600</t>
  </si>
  <si>
    <t>CV11-500-700</t>
  </si>
  <si>
    <t>CV11-500-800</t>
  </si>
  <si>
    <t>CV21-500-1000</t>
  </si>
  <si>
    <t>CV21-500-700</t>
  </si>
  <si>
    <t>CV21-500-800</t>
  </si>
  <si>
    <t>CV21-500-900</t>
  </si>
  <si>
    <t>CV22-500-1000</t>
  </si>
  <si>
    <t>CV22-500-900</t>
  </si>
  <si>
    <t>CV33-600-1400</t>
  </si>
  <si>
    <t>Calypso TRV-3 DN15</t>
  </si>
  <si>
    <t>Regulux</t>
  </si>
  <si>
    <t>SHplus</t>
  </si>
  <si>
    <t>HVAC Section AluCoat T</t>
  </si>
  <si>
    <t>Principiālā shēma</t>
  </si>
  <si>
    <t>DN10</t>
  </si>
  <si>
    <t>STAD DN32</t>
  </si>
  <si>
    <t>NRV 27 DN20</t>
  </si>
  <si>
    <t>NRV 27 DN25</t>
  </si>
  <si>
    <t>NRV 27 DN40</t>
  </si>
  <si>
    <t>CV 216 RGA DN20+
TA-MC 55Y
Kvs:5</t>
  </si>
  <si>
    <t>CV 216 RGA DN32+
TA-MC 100/24
Kvs:12.5</t>
  </si>
  <si>
    <r>
      <t>TA DA516 
DN25/32
Kvs=12
Dp</t>
    </r>
    <r>
      <rPr>
        <vertAlign val="subscript"/>
        <sz val="10"/>
        <rFont val="Arial"/>
        <family val="2"/>
        <charset val="186"/>
      </rPr>
      <t>diapazons</t>
    </r>
    <r>
      <rPr>
        <sz val="10"/>
        <rFont val="Arial"/>
        <family val="2"/>
        <charset val="186"/>
      </rPr>
      <t xml:space="preserve">=10-60 kPa
</t>
    </r>
  </si>
  <si>
    <t>Statico SD 50.3</t>
  </si>
  <si>
    <t>3 bar</t>
  </si>
  <si>
    <t>10 bar</t>
  </si>
  <si>
    <r>
      <t>MAGNA3 25-60
Q=1.8 m</t>
    </r>
    <r>
      <rPr>
        <vertAlign val="superscript"/>
        <sz val="10"/>
        <rFont val="Arial"/>
        <family val="2"/>
        <charset val="186"/>
      </rPr>
      <t>3</t>
    </r>
    <r>
      <rPr>
        <sz val="10"/>
        <rFont val="Arial"/>
        <family val="2"/>
        <charset val="186"/>
      </rPr>
      <t>//h
H=3.3m</t>
    </r>
  </si>
  <si>
    <r>
      <t>MAGNA1 25-60
Q=0.6 m</t>
    </r>
    <r>
      <rPr>
        <vertAlign val="superscript"/>
        <sz val="10"/>
        <rFont val="Arial"/>
        <family val="2"/>
        <charset val="186"/>
      </rPr>
      <t>3</t>
    </r>
    <r>
      <rPr>
        <sz val="10"/>
        <rFont val="Arial"/>
        <family val="2"/>
        <charset val="186"/>
      </rPr>
      <t>//h
H=3m</t>
    </r>
  </si>
  <si>
    <t>KP-35</t>
  </si>
  <si>
    <t>XB37H-1-16 G 1 (20mm)</t>
  </si>
  <si>
    <t>XB51L-1-20</t>
  </si>
  <si>
    <r>
      <t>GSD5 DN20 Q</t>
    </r>
    <r>
      <rPr>
        <vertAlign val="subscript"/>
        <sz val="10"/>
        <rFont val="Arial"/>
        <family val="2"/>
        <charset val="186"/>
      </rPr>
      <t>nom</t>
    </r>
    <r>
      <rPr>
        <sz val="10"/>
        <rFont val="Arial"/>
        <family val="2"/>
        <charset val="186"/>
      </rPr>
      <t>=2m</t>
    </r>
    <r>
      <rPr>
        <vertAlign val="superscript"/>
        <sz val="10"/>
        <rFont val="Arial"/>
        <family val="2"/>
        <charset val="186"/>
      </rPr>
      <t>3</t>
    </r>
    <r>
      <rPr>
        <sz val="10"/>
        <rFont val="Arial"/>
        <family val="2"/>
        <charset val="186"/>
      </rPr>
      <t>/h</t>
    </r>
  </si>
  <si>
    <r>
      <t>Sonometer 1100
Qnom=6 m</t>
    </r>
    <r>
      <rPr>
        <vertAlign val="superscript"/>
        <sz val="10"/>
        <rFont val="Arial"/>
        <family val="2"/>
        <charset val="186"/>
      </rPr>
      <t>3</t>
    </r>
    <r>
      <rPr>
        <sz val="10"/>
        <rFont val="Arial"/>
        <family val="2"/>
        <charset val="186"/>
      </rPr>
      <t>//h</t>
    </r>
  </si>
  <si>
    <t>ESM-11</t>
  </si>
  <si>
    <t>ESMU-100</t>
  </si>
  <si>
    <t>ESMT</t>
  </si>
  <si>
    <t>ECL210 A266</t>
  </si>
  <si>
    <t>16 bar</t>
  </si>
  <si>
    <t>Izpilddokumentācija, sistemas regulēšana</t>
  </si>
  <si>
    <t>FAS 4 vate, Promastop ugunsdrošā java MG III</t>
  </si>
  <si>
    <t>Sadalnes korpuss (virsapmetuma, slēdzams)</t>
  </si>
  <si>
    <t>individuālas komplektācijas</t>
  </si>
  <si>
    <t>Automātslēdzis</t>
  </si>
  <si>
    <t>NS160</t>
  </si>
  <si>
    <t xml:space="preserve">C6A 1p. </t>
  </si>
  <si>
    <t xml:space="preserve">C10A 1p. </t>
  </si>
  <si>
    <t xml:space="preserve">C16A 1p. </t>
  </si>
  <si>
    <t xml:space="preserve">C25A 3p. </t>
  </si>
  <si>
    <t xml:space="preserve">C40A 3p. </t>
  </si>
  <si>
    <t xml:space="preserve">D125A 3p. </t>
  </si>
  <si>
    <t>Pārsprieguma aizsardzība</t>
  </si>
  <si>
    <t xml:space="preserve">"B+C" type I+II 4p. </t>
  </si>
  <si>
    <t>Galvenā potenciālu izlīdzinošā kopne</t>
  </si>
  <si>
    <t>Sadalnes korpuss (zemapmetuma, slēdzams)</t>
  </si>
  <si>
    <t>Ievadslēdzis</t>
  </si>
  <si>
    <t>63A 3p.</t>
  </si>
  <si>
    <t>C4A 1p.</t>
  </si>
  <si>
    <t>C16A 1p.</t>
  </si>
  <si>
    <t xml:space="preserve">C25A 1p. </t>
  </si>
  <si>
    <t>C16A 3p.</t>
  </si>
  <si>
    <t>Noplūdes strāvas automātslēdzis</t>
  </si>
  <si>
    <t>C10A 30mA 2.p</t>
  </si>
  <si>
    <t>C16A 30mA 2.p</t>
  </si>
  <si>
    <t>iCT+, 1NO, In-20A</t>
  </si>
  <si>
    <t>Modulārais elektroenerģijas skaitītājs</t>
  </si>
  <si>
    <t>63A, 230V, tiešā slēguma</t>
  </si>
  <si>
    <t>Apgaismojuma vadības relejs</t>
  </si>
  <si>
    <t>IC Astro 2C</t>
  </si>
  <si>
    <t xml:space="preserve">"C" type II 4p. </t>
  </si>
  <si>
    <t>36mod</t>
  </si>
  <si>
    <t>40A 3p.</t>
  </si>
  <si>
    <t>Kabeļtrepe</t>
  </si>
  <si>
    <t>KS20-600</t>
  </si>
  <si>
    <t>Griestu piekare</t>
  </si>
  <si>
    <t>TP1-250</t>
  </si>
  <si>
    <t>Traversa</t>
  </si>
  <si>
    <t>TPK-600</t>
  </si>
  <si>
    <t>Zemapmetuma slēdzis</t>
  </si>
  <si>
    <t>AS 500 1p. IP20</t>
  </si>
  <si>
    <t>AS 500 2p. IP20</t>
  </si>
  <si>
    <t>AS 500 1p. IP44</t>
  </si>
  <si>
    <t>Zemapmetuma rozete</t>
  </si>
  <si>
    <t>AS 500 1v. IP20</t>
  </si>
  <si>
    <t>AS 500 1v. IP44</t>
  </si>
  <si>
    <t>Rozetes-slēdža rāmītis</t>
  </si>
  <si>
    <t>AS 500 1v.</t>
  </si>
  <si>
    <t>AS 500 2v.</t>
  </si>
  <si>
    <t>AS 500 4v.</t>
  </si>
  <si>
    <t>AS 500 5v.</t>
  </si>
  <si>
    <t>Zemapmetuma rozešu-slēdžu kārba</t>
  </si>
  <si>
    <t>1v.</t>
  </si>
  <si>
    <t>2v.</t>
  </si>
  <si>
    <t>4v.</t>
  </si>
  <si>
    <t>5v.</t>
  </si>
  <si>
    <t>PVC aizsargcaurule</t>
  </si>
  <si>
    <t>D16-D25</t>
  </si>
  <si>
    <t>D75-D100</t>
  </si>
  <si>
    <t>PVC aizsargcauruļu instalācijas materiāli</t>
  </si>
  <si>
    <t>Dažādi kabeļu instalācijas materiāli(stiprinājumi, spailes)</t>
  </si>
  <si>
    <t>k-ts/obj.</t>
  </si>
  <si>
    <t>Ugunsdrošās putas/mastika(ugunsdrošo sienu šķērsojum.)</t>
  </si>
  <si>
    <t>Kustību sensors virsbūvējams</t>
  </si>
  <si>
    <t>Swiss Garde 360 Plus RA IP20</t>
  </si>
  <si>
    <t>Swiss Garde 360 Plus RA IP55</t>
  </si>
  <si>
    <t>Klātbūtnes sensors virsbūvējams</t>
  </si>
  <si>
    <t>Swiss Garde 360 Plus Presence RA IP55</t>
  </si>
  <si>
    <t>Miva 150 HMP 4100lm 39W 830 FO white</t>
  </si>
  <si>
    <t>Miva 150 HMP 3300lm 32W 830 FO white</t>
  </si>
  <si>
    <t>LOTOS ELEGANCE SQUARE PC LED 1200lm 12W E IP54 840</t>
  </si>
  <si>
    <t>LOTOS ELEGANCE ROUND PC LED 1800lm 18W E IP54 830</t>
  </si>
  <si>
    <t>Evakuācijas gaismeklis ar 1h akumulatora bateriju</t>
  </si>
  <si>
    <t>ONTEC R C1 102 M LED 1h</t>
  </si>
  <si>
    <t>ONTEC R F1 102 M LED 1h</t>
  </si>
  <si>
    <t>Evakuācijas norādes gaismeklis ar piktogrammu un 1h akumulatora bateriju</t>
  </si>
  <si>
    <t>ONTEC G E1E 101 M LED 1h</t>
  </si>
  <si>
    <t>ONTEC E E1E 101 M LED 1h</t>
  </si>
  <si>
    <t>Kabelis (montāžai balstā)</t>
  </si>
  <si>
    <t>NYY-J 3*1.5</t>
  </si>
  <si>
    <t xml:space="preserve">Spaiļu bloks </t>
  </si>
  <si>
    <t>C6A 1p.</t>
  </si>
  <si>
    <t>Balsts konisks, cinkots</t>
  </si>
  <si>
    <t>H=6m, Ø60, Ø125</t>
  </si>
  <si>
    <t>Balsta pamatne</t>
  </si>
  <si>
    <t>P-1.3</t>
  </si>
  <si>
    <t>Gumijas blīve</t>
  </si>
  <si>
    <t xml:space="preserve">Kabeļu komutācijas sadalne </t>
  </si>
  <si>
    <t>KKM-6, NH00 7gab.</t>
  </si>
  <si>
    <t>Sadalnes pamatne</t>
  </si>
  <si>
    <t>PKKM-6</t>
  </si>
  <si>
    <t>XPJ-3*1.5</t>
  </si>
  <si>
    <t>XPJ-4*1.5</t>
  </si>
  <si>
    <t>XPJ-3*2.5</t>
  </si>
  <si>
    <t>XPJ-5*2.5</t>
  </si>
  <si>
    <t>Ugunsdrošs kabelis</t>
  </si>
  <si>
    <t>NHXH-J 3*1.5 E90</t>
  </si>
  <si>
    <t>NHXH-J 3*1.5 E30</t>
  </si>
  <si>
    <t>NYY-J-3*1.5</t>
  </si>
  <si>
    <t>NYY-J 5*4</t>
  </si>
  <si>
    <t>NYY-J 4*6</t>
  </si>
  <si>
    <t>NYY-J-5*10</t>
  </si>
  <si>
    <t>AXPK-4*120</t>
  </si>
  <si>
    <t>Zemējuma vads</t>
  </si>
  <si>
    <t>H07V-K-1*16</t>
  </si>
  <si>
    <t>H07V-K-1*70</t>
  </si>
  <si>
    <t>PVC caurule</t>
  </si>
  <si>
    <t>D50</t>
  </si>
  <si>
    <t>D100</t>
  </si>
  <si>
    <t>Tranšejas rakšana, aizbēršana</t>
  </si>
  <si>
    <t>1-2 kabeļiem</t>
  </si>
  <si>
    <t>Kabeļa brīdinājuma lenta</t>
  </si>
  <si>
    <t>Smilts</t>
  </si>
  <si>
    <t>Kabeļu gala apdare</t>
  </si>
  <si>
    <t>EPKT-0015 4-16mm2</t>
  </si>
  <si>
    <t>EPKT-0047 70-150mm2</t>
  </si>
  <si>
    <t>Zemējuma stienis</t>
  </si>
  <si>
    <t>20mm/1.5m (110 020)</t>
  </si>
  <si>
    <t>Stieņa spice</t>
  </si>
  <si>
    <t>T20 (2058)</t>
  </si>
  <si>
    <t>Zemējuma lenta (cinkots plakandzelzis)</t>
  </si>
  <si>
    <t>30x3.5mm (100 335)</t>
  </si>
  <si>
    <t>Savienotājklemme (stieple-lenta)</t>
  </si>
  <si>
    <t>8-10/30mm (1342)</t>
  </si>
  <si>
    <t>Pieslēgspaile (lenta-stienis)</t>
  </si>
  <si>
    <t>30/20mm (2010)</t>
  </si>
  <si>
    <t>Pretkorozijas lenta</t>
  </si>
  <si>
    <t>50mm/10m</t>
  </si>
  <si>
    <t>Alumīnija stieple</t>
  </si>
  <si>
    <t>d8mm</t>
  </si>
  <si>
    <t>Apaļdzelzs stieple</t>
  </si>
  <si>
    <t>d10mm</t>
  </si>
  <si>
    <t>Stieples sienas stiprinājums</t>
  </si>
  <si>
    <t>8mm</t>
  </si>
  <si>
    <t>Stieples jumta stiprinājums skārda jumtam</t>
  </si>
  <si>
    <t>Krustojuma savienotājklemme (stieple-stieple)</t>
  </si>
  <si>
    <t>8-10mm (1270)</t>
  </si>
  <si>
    <t xml:space="preserve">Savienotājklemme (stieple-noteka) </t>
  </si>
  <si>
    <t>Vertikālais zibensuztvērējs+stipināšanas kronšteins</t>
  </si>
  <si>
    <t xml:space="preserve">16mm/1.5m </t>
  </si>
  <si>
    <t>Mērijuma spaile (stieple-stieple)</t>
  </si>
  <si>
    <t>8-10mm (2100)</t>
  </si>
  <si>
    <t>IRIS</t>
  </si>
  <si>
    <t>Cilpu paplašinātājs</t>
  </si>
  <si>
    <t>IRIS Loop TTE</t>
  </si>
  <si>
    <t>Detektoru programmētājs</t>
  </si>
  <si>
    <t>Akumulātoru kabinets</t>
  </si>
  <si>
    <t>Akumulātora baterija</t>
  </si>
  <si>
    <t>12V-18Ah</t>
  </si>
  <si>
    <t>Adrešu optiskais dūmu detektors ar izolātoru</t>
  </si>
  <si>
    <t>SensoIRIS S130 IS</t>
  </si>
  <si>
    <t>Adrešu siltuma detektors(diferenciālā tipa) ar izolātoru</t>
  </si>
  <si>
    <t>SensoIRIS T110 IS</t>
  </si>
  <si>
    <t>Bāze ar adrešu trauksmes sirēnu ar izolatoru</t>
  </si>
  <si>
    <t>SensoIRIS BSOU IS</t>
  </si>
  <si>
    <t>Detektora bāze</t>
  </si>
  <si>
    <t>SensoIRIS B124</t>
  </si>
  <si>
    <t>Adrešu trauksmes poga ar izolātoru</t>
  </si>
  <si>
    <t>MCP5A-PRO2FG</t>
  </si>
  <si>
    <t>Adrešu trauksmes sirēna ar gaismas indikāciju</t>
  </si>
  <si>
    <t>AH-03127BS</t>
  </si>
  <si>
    <t>Ugunsdrošs kabelis E30</t>
  </si>
  <si>
    <t>2x0.8+0.8/E30</t>
  </si>
  <si>
    <t>Ugunsdrošās putas/mastika/uzlīmes(ugunsdrošo sienu šķērsojumiem)</t>
  </si>
  <si>
    <t>Iznesamais led indikātors</t>
  </si>
  <si>
    <t>FRL-1</t>
  </si>
  <si>
    <t>Sistēmas programmēšana un konfigurēšana</t>
  </si>
  <si>
    <t xml:space="preserve">Ugunsdzēsības ūdensvada aizbīdņa vadības skapis </t>
  </si>
  <si>
    <t>Aizbīdņa distances vadības poga</t>
  </si>
  <si>
    <t>Kabelis ugunsdrošs</t>
  </si>
  <si>
    <t>2x0.8/E90</t>
  </si>
  <si>
    <t>19" komutāciju skapis (grīdas)</t>
  </si>
  <si>
    <t>600*600 42U</t>
  </si>
  <si>
    <t>Patch panelis</t>
  </si>
  <si>
    <t>19" tīkla sadalītājs</t>
  </si>
  <si>
    <t>19" 6x2P+E</t>
  </si>
  <si>
    <t>Ventilācijas bloks ar termostatu komunikāciju skapim</t>
  </si>
  <si>
    <t>Kabeļu organaizeris</t>
  </si>
  <si>
    <t xml:space="preserve">Zemapmetuma datu rozete </t>
  </si>
  <si>
    <t xml:space="preserve">AS 500 1*RJ45 CAT-6 </t>
  </si>
  <si>
    <t xml:space="preserve">AS 500 2*RJ45 CAT-6 </t>
  </si>
  <si>
    <t>Rozetes rāmītis</t>
  </si>
  <si>
    <t>Zemapmetuma rozešu kārba</t>
  </si>
  <si>
    <t>Datu kabelis</t>
  </si>
  <si>
    <t xml:space="preserve">UTP-4*2*0.5 CAT-6 </t>
  </si>
  <si>
    <t>Patch kabelis</t>
  </si>
  <si>
    <t>Cat 6 RJ45-RJ45, 0.5-1m</t>
  </si>
  <si>
    <t>Sakaru sadales skapis iekštelpām</t>
  </si>
  <si>
    <t>Sakaru kabelis rakšanai zemē</t>
  </si>
  <si>
    <t>VMOHBU 20X2X0,5</t>
  </si>
  <si>
    <t>Savienojuma uzmava rakšanai zemē</t>
  </si>
  <si>
    <t>20x2x0.5</t>
  </si>
  <si>
    <t>PVC aizsargcaurule(gludsienu)</t>
  </si>
  <si>
    <t>Brīdinājuma lenta</t>
  </si>
  <si>
    <t>Tranšejas rakšana aizbēršana</t>
  </si>
  <si>
    <t>Videonamruņa sistēmas ārējais ieejas panelis + kodu tastatūras modulis + karšu nolasītāja modulis</t>
  </si>
  <si>
    <t>3 moduļu rāmis +VTO2000A-C +VTO2000A-K +VTO2000A-R</t>
  </si>
  <si>
    <t>Zemapmetuma montāžas kārba ārējam panelim</t>
  </si>
  <si>
    <t>Videonamruņa sistēmas iekšējais atbildes panelis</t>
  </si>
  <si>
    <t>VTH1520AS-H</t>
  </si>
  <si>
    <t>Barošanas bloks ar korpusu divām akumulatora baterijām</t>
  </si>
  <si>
    <t>24V 2A</t>
  </si>
  <si>
    <t>12V 2.3Ah</t>
  </si>
  <si>
    <t>Sistēmas maršrutētājs ar POE barošanas funkciju</t>
  </si>
  <si>
    <t>UTP-4*2*0.5 CAT-5e</t>
  </si>
  <si>
    <t>Apsardzes signalizācijas centrālais panelis</t>
  </si>
  <si>
    <t>NX-8E+BOX</t>
  </si>
  <si>
    <t>Apsardzes signalizācijas centrālā paneļa paplašinātājs</t>
  </si>
  <si>
    <t>NX-216E</t>
  </si>
  <si>
    <t>Barošanas bloks</t>
  </si>
  <si>
    <t>16.5VAC 40VA</t>
  </si>
  <si>
    <t>LCD vadības panelis</t>
  </si>
  <si>
    <t>NX-1820E</t>
  </si>
  <si>
    <t>12V 7Ah</t>
  </si>
  <si>
    <t>Apsardzes signalizācijas detektors</t>
  </si>
  <si>
    <t>525 DM</t>
  </si>
  <si>
    <t>Durvju/logu magnētkontakts</t>
  </si>
  <si>
    <t>Trauksmes sirēna</t>
  </si>
  <si>
    <t>LD96</t>
  </si>
  <si>
    <t>Signalizācijas kabelis</t>
  </si>
  <si>
    <t>4x0.22</t>
  </si>
  <si>
    <t>6x0.22</t>
  </si>
  <si>
    <t>Datu kabelis(kopnes kabelis)</t>
  </si>
  <si>
    <t>4x2x0.5</t>
  </si>
  <si>
    <t>Videoserveris</t>
  </si>
  <si>
    <t>24p. CAT-5e</t>
  </si>
  <si>
    <t>Videokamera ar varifokālu objektīvu</t>
  </si>
  <si>
    <t>IPC-HDBW2320RP-ZS, 2.7-12mm, 3MP, IP67, IK10, PoE</t>
  </si>
  <si>
    <t>Videokamera ar fiksētu objektīvu</t>
  </si>
  <si>
    <t>IPC-HDBW1320EP-0280B, 3.6mm, 3MP, IP67, IK10, PoE</t>
  </si>
  <si>
    <t>Datu kabelis(ārdarbiem)</t>
  </si>
  <si>
    <t>Datorkomplekts ar WIN10 operētājsistēmas programmatūru</t>
  </si>
  <si>
    <t>i5-7500K, 16GB DDR3, 1TB, GTX 1060 6GB, 240GB SSD</t>
  </si>
  <si>
    <t>Videoserveru kontroles programmatūra</t>
  </si>
  <si>
    <t>Monitors</t>
  </si>
  <si>
    <t>U2515H 27"</t>
  </si>
  <si>
    <t>Klaviatūra+pele</t>
  </si>
  <si>
    <t>Nepārtrauktās barošanas bloks</t>
  </si>
  <si>
    <t>UPS 1000VA/600W</t>
  </si>
  <si>
    <t>Segumu robežu nospraušana</t>
  </si>
  <si>
    <t>ha</t>
  </si>
  <si>
    <t>Augsnes kārtas noņemšana h=30cm un transports uz atbērtni</t>
  </si>
  <si>
    <t>m²</t>
  </si>
  <si>
    <t>Asfalta brauktuves demontāža h=5cm un transports uz izgāztuvi</t>
  </si>
  <si>
    <t>Šķembu pamatu demontāža h=15cm un novietošana atbērtnē</t>
  </si>
  <si>
    <t>Betona plātņu ietves demontāža h=5cm</t>
  </si>
  <si>
    <t>Betona apmaļu demontāža</t>
  </si>
  <si>
    <t>Gultnes veidošana brauktuvei h=60cm</t>
  </si>
  <si>
    <t>Gultnes veidošana ietvei h=55cm</t>
  </si>
  <si>
    <t>Liekās grunts transports uz atbērtni</t>
  </si>
  <si>
    <t>Esošā asfalta seguma frēzēšana B=0.5m, h=0.05m</t>
  </si>
  <si>
    <t>Būvgružu transports uz izgāztuvi</t>
  </si>
  <si>
    <t>t</t>
  </si>
  <si>
    <t>Ietves apmaļu BR100.20.8 guldīšana uz betona pamata B15</t>
  </si>
  <si>
    <t>Ielas apmaļu BR100.22.15 guldīšana uz betona pamata B15</t>
  </si>
  <si>
    <t>Ielas apmaļu BR100.30.15 guldīšana uz betona pamata B15</t>
  </si>
  <si>
    <t>asfaltbetons AC11 surf- h=5cm</t>
  </si>
  <si>
    <t>minerālmateriāla maisījums (fr.0-56mm) – h=25cm</t>
  </si>
  <si>
    <t>salturīgā smilts kārta – 30cm</t>
  </si>
  <si>
    <t>atdalošs neausts, termiski saistīts  ģeotekstils</t>
  </si>
  <si>
    <t>minerālmateriāla maisījums (fr.0-32mm) – h=0-10cm</t>
  </si>
  <si>
    <t>betona bruģis - h=6cm</t>
  </si>
  <si>
    <t>dolomīta izsijas (fr.2-8mm) - hvid.=4cm</t>
  </si>
  <si>
    <t>minerālmateriāla maisījums (fr.0-45mm) – h=15cm</t>
  </si>
  <si>
    <t>salturīgā smilts kārta – h=30cm</t>
  </si>
  <si>
    <t>apsēta melnzeme h=15cm</t>
  </si>
  <si>
    <t>bitumena emulsija</t>
  </si>
  <si>
    <t>Labiekārtošanas elementi</t>
  </si>
  <si>
    <t>Keramzīts fr. 4...10mm, biezums 0,,,90mm</t>
  </si>
  <si>
    <t>C-01: Riģipsis - "Knauf" iekārto griestu sistēma; Telpās ar paaugstinātu mitrumu lietot GKBI plāksnes</t>
  </si>
  <si>
    <t>Ģipškartona plāksnes mitrumizturīgās GKBI</t>
  </si>
  <si>
    <t>Apmetums - Dziļā grunts, apmetums uz sieta</t>
  </si>
  <si>
    <t>Apmetuma java</t>
  </si>
  <si>
    <t>Durvju krāsošana sienas krāsā</t>
  </si>
  <si>
    <t>Telpu nosaukuma plāksnes 300x120x5mm; Materiāls: Komatex; Aplīmēta ar Oracal 61-1 līmplēvi</t>
  </si>
  <si>
    <t>Pretkondensāta plēve</t>
  </si>
  <si>
    <t>ĀS-02; ĀS-03</t>
  </si>
  <si>
    <t>Pārbūves darbi</t>
  </si>
  <si>
    <t xml:space="preserve">Riģipša starpsienu montāžas darbi </t>
  </si>
  <si>
    <t>Flīze 300x300 mm (1. šķira, "Lasselsberger Ceramics" Taurus Granit un Taurus Color no Rako Object  kataloga vai līdzvērtīgs analogs)</t>
  </si>
  <si>
    <t>Grīdlīste (no flīzēm, h=10cm)</t>
  </si>
  <si>
    <t>Grīdu epoksīda krāsojums</t>
  </si>
  <si>
    <t>Linolejs ("Tarkett" Ruby 70; 43/34 klase; Heterogēns; Svars - 3000 g/m2; Ugunsreakcijas klase - Bfl s1;ar bāzes aizsargpārklājumu TopClean Biezums: 2.00mm, Aizsargslāņa biezums: 0.70mm, pretslīde R10, izmēru stabilitāte 0,1%, Paliekošais iespiedums 0,1% Pretslīdamības klase - R10 (vai cita ražotāja linolejs ar analogiem tehniskajiem parametriem))</t>
  </si>
  <si>
    <t>Grīdlīstes (10 cm linoleja atloce ar liekuma rādiusu ~5 cm)</t>
  </si>
  <si>
    <t>Sienu virsmas sagatavošana SS-01;SS-02;SS-03</t>
  </si>
  <si>
    <t>Tonēšana (tonis gaišs (~90% ) un tonis ar izteiktu pigmentu piedevu spilgtajiem un tumšajiem  toņiem (~10%))</t>
  </si>
  <si>
    <t>Flīze 150x150 mm (Keramikas flīzes 150x150mm, 1. šķira,  "Lasselsberger Ceramics" Color One no Rako   Object  kataloga vai līdzvērtīgs analogs. Sienas pamattonis, balts (~94%), spilgtie toņi (~6%),    toņi precizējami autoruzraudzības laikā)</t>
  </si>
  <si>
    <t>Alumīnija  divviru durvis RAL 7016 1880x2340 mm; Durvis ar triecienizturīgu stiklojumu</t>
  </si>
  <si>
    <t>Alumīnija divviru  durvis RAL 7016 1380x2090 mm; Durvis ar triecienizturīgu stiklojumu</t>
  </si>
  <si>
    <t>Finierētas rorskaidu plātņu durvis 980x2090 mm</t>
  </si>
  <si>
    <t>Finierētas rorskaidu plātņu durvis 1080x2090 mm</t>
  </si>
  <si>
    <t>Finierētas rorskaidu plātņu durvis 980x2090 mm; Durvis ar triecienizturīgu stiklojumu,(matēts, necaurredzams, gaismu caurlaidīgs stikls)</t>
  </si>
  <si>
    <t>Finierētas rorskaidu plātņu durvis 780x2090 mm</t>
  </si>
  <si>
    <t>Finierētas rorskaidu plātņu durvis 880x2090 mm</t>
  </si>
  <si>
    <t>Metāla revīzijas lūkas (krāsojamas uzstādāmās sienas krāsā) 400x1500 mm</t>
  </si>
  <si>
    <t>Telpas Nr. Plākšņu uzstādīšana (Nr. plāksne (30x67x5mm;
 Materiāls: Komatex; Aplīmēta ar Oracal 641 līmplēvi vai līdzvērtīgs risinājums)</t>
  </si>
  <si>
    <t>PVC logs ārpuse antracīts/ RAL 7016, iekšpuse balta 1880x1480mm; Logu rokturus paredzēt slēdzamus; bez   atslēgas veramus vēdināšanas režīmā; ar   atslēgu atveramus pilnībā (bērnu drošībai   atbilstošs furnitūras komplekts).</t>
  </si>
  <si>
    <t>PVC logs ārpuse antracīts/ RAL 7016, iekšpuse balta 800x1480mm; Logu rokturus paredzēt slēdzamus; bez   atslēgas veramus vēdināšanas režīmā; ar   atslēgu atveramus pilnībā (bērnu drošībai   atbilstošs furnitūras komplekts).</t>
  </si>
  <si>
    <t>PVC logs ārpuse antracīts/ RAL 7016, iekšpuse balta 1480x1480 mm; Logu rokturus paredzēt slēdzamus; bez   atslēgas veramus vēdināšanas režīmā; ar   atslēgu atveramus pilnībā (bērnu drošībai   atbilstošs furnitūras komplekts).</t>
  </si>
  <si>
    <t>Ārējo palodžu uzstādīšana; Ārējās palodzes -cinkots, krāsots skārds (tonis tumši pelēks, RAL 7016)</t>
  </si>
  <si>
    <t>Iekšējo palodžu uzstādīšana; Iekšējās (no laminēta MDF, tonis balts</t>
  </si>
  <si>
    <t>Cinkots plakandzelzis 45x5 mm</t>
  </si>
  <si>
    <t>Koka lenteris; Ozola koka lenteris 45x45mm
/slīpēts un lakots/</t>
  </si>
  <si>
    <r>
      <t xml:space="preserve">Papīra dvieļu ruļļu dozators ar sensoru; </t>
    </r>
    <r>
      <rPr>
        <i/>
        <sz val="10"/>
        <rFont val="Arial"/>
        <family val="2"/>
        <charset val="186"/>
      </rPr>
      <t xml:space="preserve">Tork Matic 460001 </t>
    </r>
    <r>
      <rPr>
        <sz val="10"/>
        <rFont val="Arial"/>
        <family val="2"/>
        <charset val="186"/>
      </rPr>
      <t>vai līdzvērtīgs analogs</t>
    </r>
    <r>
      <rPr>
        <i/>
        <sz val="10"/>
        <rFont val="Arial"/>
        <family val="2"/>
        <charset val="186"/>
      </rPr>
      <t xml:space="preserve">; </t>
    </r>
    <r>
      <rPr>
        <sz val="10"/>
        <rFont val="Arial"/>
        <family val="2"/>
        <charset val="186"/>
      </rPr>
      <t xml:space="preserve">Materiāls - nerūsējošais tērauds, plastmasa </t>
    </r>
  </si>
  <si>
    <r>
      <t xml:space="preserve">Putu ziepju dozators; </t>
    </r>
    <r>
      <rPr>
        <i/>
        <sz val="10"/>
        <rFont val="Arial"/>
        <family val="2"/>
        <charset val="186"/>
      </rPr>
      <t xml:space="preserve">Tork 460009 </t>
    </r>
    <r>
      <rPr>
        <sz val="10"/>
        <rFont val="Arial"/>
        <family val="2"/>
        <charset val="186"/>
      </rPr>
      <t>vai līdzvērtīgs analogs; Materiāls - nerūsējošais tērauds, plastmasa</t>
    </r>
  </si>
  <si>
    <r>
      <t xml:space="preserve">Atkritumu tvertne ar vāku 50l; </t>
    </r>
    <r>
      <rPr>
        <i/>
        <sz val="10"/>
        <rFont val="Arial"/>
        <family val="2"/>
        <charset val="186"/>
      </rPr>
      <t xml:space="preserve">Tork 460011, 460015 </t>
    </r>
    <r>
      <rPr>
        <sz val="10"/>
        <rFont val="Arial"/>
        <family val="2"/>
        <charset val="186"/>
      </rPr>
      <t>vai līdzvērtīgs analogs; Materiāls - nerūsējošais tērauds, plastmasa</t>
    </r>
  </si>
  <si>
    <r>
      <t xml:space="preserve">Dozators tualetes papīram; </t>
    </r>
    <r>
      <rPr>
        <i/>
        <sz val="10"/>
        <rFont val="Arial"/>
        <family val="2"/>
        <charset val="186"/>
      </rPr>
      <t xml:space="preserve">Tork Mini Jumbo 460006 </t>
    </r>
    <r>
      <rPr>
        <sz val="10"/>
        <rFont val="Arial"/>
        <family val="2"/>
        <charset val="186"/>
      </rPr>
      <t>vai līdzvērtīgs analogs; Materiāls - nerūsējošais tērauds, plastmasa</t>
    </r>
  </si>
  <si>
    <r>
      <t xml:space="preserve">Pie sienas stiprināma WC birste ar turētāju; </t>
    </r>
    <r>
      <rPr>
        <i/>
        <sz val="10"/>
        <rFont val="Arial"/>
        <family val="2"/>
        <charset val="186"/>
      </rPr>
      <t xml:space="preserve">Brabantia Matt steel 427183 </t>
    </r>
    <r>
      <rPr>
        <sz val="10"/>
        <rFont val="Arial"/>
        <family val="2"/>
        <charset val="186"/>
      </rPr>
      <t>vai līdzvērtīgs analogs</t>
    </r>
    <r>
      <rPr>
        <i/>
        <sz val="10"/>
        <rFont val="Arial"/>
        <family val="2"/>
        <charset val="186"/>
      </rPr>
      <t>;</t>
    </r>
  </si>
  <si>
    <r>
      <t xml:space="preserve">Tualetes papīra turētājs ar vāku; </t>
    </r>
    <r>
      <rPr>
        <i/>
        <sz val="10"/>
        <rFont val="Arial"/>
        <family val="2"/>
        <charset val="186"/>
      </rPr>
      <t>Brabantia 385322 Matt steel</t>
    </r>
    <r>
      <rPr>
        <sz val="10"/>
        <rFont val="Arial"/>
        <family val="2"/>
        <charset val="186"/>
      </rPr>
      <t>; Materiāls - metāls</t>
    </r>
  </si>
  <si>
    <t>Pie sienas stiprināms, vertikāli grozāms spogulis (rāmis ar spoguļstiklu): ERLAU-Variogrip KPS/V. Grozāms no 0° līdz 18°.
Materiāls: alumīnijs ar poliamīda pārklājumu.
Krāsa: balta, RAL 9010;</t>
  </si>
  <si>
    <r>
      <t xml:space="preserve">Stūra plaukts dušas piederumiem, stiprināts pie sienas; </t>
    </r>
    <r>
      <rPr>
        <i/>
        <sz val="10"/>
        <rFont val="Arial"/>
        <family val="2"/>
        <charset val="186"/>
      </rPr>
      <t xml:space="preserve">Gedy 2483-13 </t>
    </r>
    <r>
      <rPr>
        <sz val="10"/>
        <rFont val="Arial"/>
        <family val="2"/>
        <charset val="186"/>
      </rPr>
      <t>vai līdzvērtīgs analogs; Materiāls - metāls</t>
    </r>
  </si>
  <si>
    <r>
      <t xml:space="preserve">Āķis dvieļiem, stiprināts pie sienas; </t>
    </r>
    <r>
      <rPr>
        <i/>
        <sz val="10"/>
        <rFont val="Arial"/>
        <family val="2"/>
        <charset val="186"/>
      </rPr>
      <t>Sanotechnik JULIA / 7288C</t>
    </r>
    <r>
      <rPr>
        <sz val="10"/>
        <rFont val="Arial"/>
        <family val="2"/>
        <charset val="186"/>
      </rPr>
      <t xml:space="preserve"> (vai analogs);Krāsa - hroms; Materiāls - metāls
</t>
    </r>
  </si>
  <si>
    <t xml:space="preserve">Pie sienas stiprināms atlokāms dušas krēsls DKS2. Izmēri: 466 mm platums,  460 mm dziļums. Max slodze: 150kg. Materiāls: alumīnijs ar poliamīda pārklājumu. Krāsa: balta, RAL 9010;
Ražotājs: Erlau AG, Vācija (vai analogs) 
</t>
  </si>
  <si>
    <t xml:space="preserve">Pie sienas stiprināms atbalsta stienis SGK/O-L-70; Garums L=700 mm; Tips: kreisā puse. Max. slodze 100 kg. Materiāls: alumīnijs ar poliamīda pārklājumu. Krāsa: balta, RAL 9010; Ražotājs: Erlau AG, Vācija.
(vai analogs)
</t>
  </si>
  <si>
    <t xml:space="preserve">Pie sienas stiprināms dušas rokturis HLL/G-R-112, apaļš profils (rundgrip); L-veida, labās puses versija, regulējams dušas turētājs. A(augstums)xB=1120 mm x 480mm. Materiāls: alumīnijs ar poliamīda pārklājumu. Krāsa: balta, RAL 9010; Ražotājs: Erlau AG, Vācija.
(vai analogs)
</t>
  </si>
  <si>
    <t xml:space="preserve">Spogulis virs izlietnes 3000x700; spoguļa stikla dalījums precizējams;
Līmēts pie sienas
</t>
  </si>
  <si>
    <t xml:space="preserve">Apavu tīrāmais režģis 800X1200 ar Al rāmi; Iedziļināts apavu tīrāmais režģis "Muovihaka" Silver Rib un apmales no alumīnija, vai līdzvērtīgs analogs
</t>
  </si>
  <si>
    <t>Skārda veidgabali, t.sk. apmales, lāseņi, ūdensmetēji, teknes utml.</t>
  </si>
  <si>
    <t>Dabīga pārplūdes reste. Svaiga gaisa pieplūdes vārsts ar termostatu. Āra restes krāsot, tonis RR23 vai RAL 7016</t>
  </si>
  <si>
    <t>Ceļa zīmju uzstādīšana</t>
  </si>
  <si>
    <t>Aku vāku un gūliju regulēšana</t>
  </si>
  <si>
    <t xml:space="preserve">(ieskaitot veidgabalus un stiprinājums)       DN40  čaulā                                                                                                </t>
  </si>
  <si>
    <t xml:space="preserve">(ieskaitot veidgabalus un stiprinājums)       DN32 čaulā                                                                                              </t>
  </si>
  <si>
    <t xml:space="preserve">(ieskaitot veidgabalus un stiprinājums)       DN25 čaulā                                                                           </t>
  </si>
  <si>
    <t xml:space="preserve">(ieskaitot veidgabalus un stiprinājums)       DN20 čaulā                                                                                           </t>
  </si>
  <si>
    <t xml:space="preserve">(ieskaitot veidgabalus un stiprinājums)       DN15 čaulā                                                                                             </t>
  </si>
  <si>
    <t>Pārmūrēt erodējušās mūra daļas līdz stabilai mūra (pamata) daļai. Aizmūrēt visus mūra vājinājumus, veikt plaisu aizdari-aizpildīšanu ar atbilstošu remontjavu. Ķieģeļu mūru pārmūrēšanā, vājinājumu aizmūrēšanai pielietot māla pilnķieģeļus ar mūrjavu M10. Sienu virsmas attīrīt un apstrādāt ar pretpelējuma sastāvu.</t>
  </si>
  <si>
    <t xml:space="preserve"> PE plēve 200mkm</t>
  </si>
  <si>
    <t>Ciļņota ģeomembrāna, Fondaline, Detla-MS vai analoga</t>
  </si>
  <si>
    <t>Pārmūrēt dziļi erodējušās mūra daļas, virpusēji bojājumi mehāniski jāattīra līdz stabilai mūra daļai un jāizlīdzina ar mūrjavu M10. Aizmūrēt visus mūra vājinājumus, veikt plaisu aizdari-aizpildīšanu ar atbilstošu remontjavu. Ķieģeļu mūru pārmūrēšanā, vājinājumu aizmūrēšanai pielietot esošajiem ķieģeļiem analogus jaunus ķieģeļus (dobie māla ķieģeļi), mūrēšanā lietot mūrjavu M10. 
Virsmas attīrīt un apstrādāt ar pretpelējuma sastāvu.
Mūrēšanas darbu apjoms ~5m3.</t>
  </si>
  <si>
    <t>Virsmas izlīdzināšana ar mūrjavu,
plaisu aizdare-aizpildīšana ar atbilstošu remontjavu.</t>
  </si>
  <si>
    <t>Pārmūrēt dziļi erodējušās mūra daļas, virspusējus mūra bojājumus attīrīt līdz stabilai mūra daļai un izlīdzināt ar mūrjavu M10. Aizmūrēt visus mūra vājinājumus, veikt plaisu aizdari-aizpildīšanu ar atbilstošu remontjavu.  Ķieģeļu mūru pārmūrēšanā, vājinājumu aizmūrēšanai pielietot esošajiem ķieģeļiem analogus jaunus ķieģeļus (silikāta ķieģeļi), mūrēšanā lietot mūrjavu M10. Apmestajām mūra virsmām nokalt nestabilo apmetumu, veikt plaisu aizdari ar atbilstošu javu, erodējušajās vietās izveidot jaunu jauktas javas apmetumu, nostiprināt esošo apmetumu. 
Virsmas attīrīt un apstrādāt ar pret pelējuma sastāvu.
Mūrēšanas darbu apjoms ~15m3 t. sk. nelietoto ventilācijas kanālu atvērumu aizmūrēšana.</t>
  </si>
  <si>
    <t>Pielietot betona virsmu atjaunošanas sistēmu, piemēram Ceresit PCC III vai analogu. Pēc atjaunošanas gāzbetona panelim jābūt ar tā sākotnējo ģeometriju un pārklājumu aizsardzībai pret vides izraisītu eroziju.
Virsmas bojājumi: 
~70% līdz 5mm biezumam
~30% līdz 30mm biezumam
Virsmas attīrīt un apstrādāt ar pretpelējuma sastāvu.</t>
  </si>
  <si>
    <t>Pielietot betona virsmu atjaunošanas sistēmu, piemēram Ceresit PCC III vai analogu. Pēc atjaunošanas betona elementam jābūt ar tā sākotnējo ģeometriju un pārklājumu aizsardzībai pret vides izraisītu eroziju.
Betona virsmas bojājumi: 
~90% līdz 5mm biezumam
~10% līdz 30...100mm biezumam,
Šuvju aizdare ar elastīgu blīvējošu javu.
Virsmas attīrīt un apstrādāt ar pretpelējuma sastāvu.</t>
  </si>
  <si>
    <t>Dz/b atjaunošana</t>
  </si>
  <si>
    <t>Dz/b atjaunošana, 
Šuvju aizdare ar elastīgu blīvējošu javu.</t>
  </si>
  <si>
    <t>Gāzbetona paneļu atjaunošana</t>
  </si>
  <si>
    <t>Esošie kokmateriāli jāattīra, kur nepieciešams jāprotezē vai jāaizstāj ar jaunu, esošo jumta konstrukciju pastiprināšana - papildus elementu iebūve, mezglu nostiprināšana, koka konstrukciju apstrāde ar bezkrāsas antiseptiķi pret koksnes trupi un koksngraužiem.</t>
  </si>
  <si>
    <t>Bezkrāsas antiseptiķis pret trupi un koksngraužiem</t>
  </si>
  <si>
    <t>Dz/b. Paneļu dobumu aizbetonēšana 
betons C20/25, XC1</t>
  </si>
  <si>
    <t>Pārsegumu betonēšana ar veidņošanu 
betons C20/25, XC1</t>
  </si>
  <si>
    <t>Betona joslu  betonēšana ar veidņošanu, 
betons C20/25, XC1</t>
  </si>
  <si>
    <t>Grīdas betonēšana 
betons C20/25, XC2</t>
  </si>
  <si>
    <t>Pamatu betonēšana ar veidņošanu,
betons C20/25, XC2</t>
  </si>
  <si>
    <t>Ailu pastiprinājumi AP1 un AP2 
(elementu apmešana uz apmetuma sieta)</t>
  </si>
  <si>
    <t>Pārseguma paneļu pastiprināšana</t>
  </si>
  <si>
    <t>Ieejas jumtiņu konstrukcijas</t>
  </si>
  <si>
    <t>Kāpņu konstrukcijas</t>
  </si>
  <si>
    <t>Elementu mehāniska attīrīšana un apstrāde pret koroziju.</t>
  </si>
  <si>
    <t>sk. BK</t>
  </si>
  <si>
    <t>Betons b=80 mm</t>
  </si>
  <si>
    <t>Betons b=80</t>
  </si>
  <si>
    <t>Vertikālā pamatu hidroizolācija</t>
  </si>
  <si>
    <t>Pretvēja izolācijas membrāna, t.sk. pretvēja izolācijas latojuma karkass</t>
  </si>
  <si>
    <t>Individuālas 
komplektācijas</t>
  </si>
  <si>
    <t>NHXCH FE180 
E90 7x1.5</t>
  </si>
  <si>
    <t>Senso IRIS 
Programmer</t>
  </si>
  <si>
    <t>UTP CAT-6 RJ-45 
8-wire 24p.</t>
  </si>
  <si>
    <t>NVR4216-16P 
PoE. 2x2TB HDD</t>
  </si>
  <si>
    <t>NVR4216-8P 
PoE, 2x1TB HDD</t>
  </si>
  <si>
    <t>UTP-4*2*0.5 
CAT-5e</t>
  </si>
  <si>
    <t>UTP-4*2*0.5 
CAT-5e OUT</t>
  </si>
  <si>
    <t>Cat 5e RJ45-
RJ45, 0.5-1m</t>
  </si>
  <si>
    <t>Cat 6 RJ45-
RJ45, 0.5-1m</t>
  </si>
  <si>
    <t>Alumīnija divviru ārdurvis RAL 7016 1880x2340 mm; Durvis ar triecienizturīgu stiklojumu</t>
  </si>
  <si>
    <t>Alumīnija divviru durvis RAL 7016 1500x2090 mm; Durvis ar triecienizturīgu stiklojumu</t>
  </si>
  <si>
    <t>Tenapors Extra EPS150 vai analogs, b=150mm</t>
  </si>
  <si>
    <t>Tenapors Extra EPS150 vai analogs, b=50mm</t>
  </si>
  <si>
    <t>Tenapors Extra EPS150 vai analogs, b=100mm</t>
  </si>
  <si>
    <t>Siltumizolācija,putuplasts EPS150 vai analogs b=100 mm</t>
  </si>
  <si>
    <t>Siltumizolācija, putuplasts EPS150 vai analogs b=100 mm</t>
  </si>
  <si>
    <t>Knauf metāla karkasa starpsiena W112 SS-01</t>
  </si>
  <si>
    <t>Knauf metāla karkasa starpsiena W626 SS-02</t>
  </si>
  <si>
    <t>Knauf metāla karkasa starpsiena W115 SS-03</t>
  </si>
  <si>
    <t>Apmesto sienu apdare</t>
  </si>
  <si>
    <t>Stikla starpsiena 1003; 3065x2360 mm ar iemontētām durvīm (alumīnija RAL 7016 980x2090 mm); Sienai un durvīm triecienizturīgs stiklojums. Sienai un durvīm paredzēt brīdinājuma uzlīmju joslas stikla sienas redzamības nodrošināšanai</t>
  </si>
  <si>
    <t>Stikla starpsiena 1011; 4800x2360 mm ar iemontētām durvīm (alumīnija RAL 7016 980x2090 mm); Sienai un durvīm triecienizturīgs stiklojums. Sienai un durvīm paredzēt brīdinājuma uzlīmju joslas stikla sienas redzamības nodrošināšanai</t>
  </si>
  <si>
    <t>Stikla starpsiena 1027;2350x2360 mm ar iemontētām durvīm (alumīnija RAL 7016 980x2090 mm); Sienai un durvīm triecienizturīgs stiklojums. Sienai un durvīm paredzēt brīdinājuma uzlīmju joslas stikla sienas redzamības nodrošināšanai</t>
  </si>
  <si>
    <t xml:space="preserve">Pilnstikla konstrukcijas stapsiena 1006; 5980x2500 mm ar bīdāmajām durvīm durvīm 3000x2500; · Rūdīta triecienizturīga pilnstikla siena
 /starpsienas un durvju izveidei atbilstošs stikls/;  Stikla sienas izgatavot kopā ar durvīm, paredzot visus nepieciešamos stiprinājuma elementus (pie sienām, grīdas), viras, aizgriežņus utml. Grīdas konstrukciju zem sienas sagatavot atbilstoši izgatavotāja norādījumiem. Sienām paredzēt brīdinājuma uzlīmju joslas stikla sienas redzamības nodrošināšanai.
</t>
  </si>
  <si>
    <t>Kāpņu margu montāža</t>
  </si>
  <si>
    <t>Kāpņu montāža uz bēniņiem stacionāras 3.85 m garas skat. Projektā (t.sk. siltināta lūka uz bēniņiem, slēdzama)</t>
  </si>
  <si>
    <t>Tekņu montāža</t>
  </si>
  <si>
    <t>Sniega barjeru montāža</t>
  </si>
  <si>
    <t>Karnīzes montāža</t>
  </si>
  <si>
    <t>Vējmalas montāža</t>
  </si>
  <si>
    <t>Ielas nosaukuma, mājas Nr. Plāksnes uzstādīšana</t>
  </si>
  <si>
    <t>Karoga turētāja (cinkots, krāsots,  metāls, stiprināms pie ēkas fasādes) uzstadīšana</t>
  </si>
  <si>
    <t xml:space="preserve"> ieguldes kl. SN8  montāža</t>
  </si>
  <si>
    <t>Blietēta smilts pamatnes izbūve</t>
  </si>
  <si>
    <t>Aizsargčaulas no PE/PN10</t>
  </si>
  <si>
    <t xml:space="preserve"> caurulēm montāža</t>
  </si>
  <si>
    <t>Elektrometināts līkuma montāža</t>
  </si>
  <si>
    <t>Pārejas  adapters ar atloku montāža</t>
  </si>
  <si>
    <t xml:space="preserve"> ūdensvadam montāža</t>
  </si>
  <si>
    <t>Izlaide grāvī izbūve</t>
  </si>
  <si>
    <t>Čaulas ar smilšainu virsmu montāža</t>
  </si>
  <si>
    <t xml:space="preserve"> caurules pievienošanai montāža</t>
  </si>
  <si>
    <t>Hermetiska veidgabala</t>
  </si>
  <si>
    <t>Pārejas montāža</t>
  </si>
  <si>
    <t>Trejgabala 45º montāža</t>
  </si>
  <si>
    <t>revizijas montāža</t>
  </si>
  <si>
    <t>Līkumu 45º montāža</t>
  </si>
  <si>
    <t>Dz/betona grodu akas montāža  ar</t>
  </si>
  <si>
    <t>Kanalizācijas skatakas montāža,</t>
  </si>
  <si>
    <t xml:space="preserve"> kanalizācijai montāža</t>
  </si>
  <si>
    <t>Krustojumu ar esošām</t>
  </si>
  <si>
    <t xml:space="preserve"> bojājumiem montāža: </t>
  </si>
  <si>
    <t>PP līkuma montāža</t>
  </si>
  <si>
    <t>PP pārejas montāža</t>
  </si>
  <si>
    <t>PVC kanalizācijas caurules montāža</t>
  </si>
  <si>
    <t>PP kanalizācijas caurules montāža</t>
  </si>
  <si>
    <t>Izolēts līkuma montāža SXB ,90°</t>
  </si>
  <si>
    <t>Savienojums SX līkuma 125 montāža</t>
  </si>
  <si>
    <t>Metināms līkums 48 priekš SXB, montāža</t>
  </si>
  <si>
    <t>Rūpnieciski izolēts vertikāls līkuma montāža</t>
  </si>
  <si>
    <t>Ø88/180 / Ø48/125, montāža</t>
  </si>
  <si>
    <t>Atzara mufe 180-125, montāža</t>
  </si>
  <si>
    <t>SXT atzara caurule 48 90gr, montāža</t>
  </si>
  <si>
    <t>manžeti rūpn. izolētām caurulēm , montāža</t>
  </si>
  <si>
    <t>Sienas blīves montāža</t>
  </si>
  <si>
    <t>Gala cepures montāža</t>
  </si>
  <si>
    <t xml:space="preserve">Signālvadu savienojumu kārbas montāža </t>
  </si>
  <si>
    <t>Kabeļa izvads gala cepurē montāža</t>
  </si>
  <si>
    <t>Signāllentas uzstādīšana</t>
  </si>
  <si>
    <t>Rūpnieciski izolēts lodveida krāna montāža</t>
  </si>
  <si>
    <t>Ielas kape noslēgarmatūrai GG uzstadīšana</t>
  </si>
  <si>
    <t>Monolītais dzelzbetona gredzena uzstādīšana</t>
  </si>
  <si>
    <t>Betonēšana, betons B15</t>
  </si>
  <si>
    <t>Hidroizolacijas uzklāšana , bitums BH-IV</t>
  </si>
  <si>
    <t>Cinkotās tērauda caurules (ieskaitot veidgabalus un stiprinājumus  montāža,  DN65</t>
  </si>
  <si>
    <t xml:space="preserve">Trīsslāņu plastmasas-metāla kompozītcaurules (ieskaitot veidgabalus un stiprinājumus) montāža, DN50                                                                                                                  </t>
  </si>
  <si>
    <t>Aizbīdnis atloku ar rokratu                     DN65, montāža</t>
  </si>
  <si>
    <t>Elektroaizbīdnis                                       DN50, montāža</t>
  </si>
  <si>
    <t>Jaucējkrāns roku mazgātnei; Jaucējkrāns Ceraflex, izlietnei, hroms, Art. Nr. B1710AA vai līdzvērtīgs analogs, montāža</t>
  </si>
  <si>
    <t>Jaucējkrāns roku mazgātnei invalīdu tualetē, montāža</t>
  </si>
  <si>
    <t>Jaucējkrāns trauku mazgātnei; Jaucējkrāns Ceraplus one, hroms, ar pagarināto rokturi, Art. Nr. B8221AA vai līdzvērtīgs analogs, montāža</t>
  </si>
  <si>
    <t>Jaucējkrāns mazgājamai vannai inventāra uzkopšanas  telpā, montāža</t>
  </si>
  <si>
    <t>Jaucējkrāns  dušai; Dušas komplekts IdealRain S1, hroms, Art. Nr. B9501AA un B1720AA vai līdzvērtīgs analogs montāža</t>
  </si>
  <si>
    <t>Jaucējkrāns  dušai  ar aprīkojumu invalīdiem, montāža</t>
  </si>
  <si>
    <t>Jaucējkrāns  bide; Jaucējkrāns Ceraflex, bide, hroms, Art. Nr. B1718AA vai līdzvērtīgs analogs, montāža</t>
  </si>
  <si>
    <t>Tukšošanas krāns                                     DN15, montāža</t>
  </si>
  <si>
    <t>Laistāmais krāns                                      DN15, montāža</t>
  </si>
  <si>
    <t>Daudzplūsmu ūdensmērītājs                    DN32, montāža</t>
  </si>
  <si>
    <t>Cauruļu izolācija  „ PAROC PV/AE”  b=30mm caurulei                                                    DN50, montāža</t>
  </si>
  <si>
    <t xml:space="preserve"> Caurumu urbšana esošajās sienās caurulei DN40</t>
  </si>
  <si>
    <t>Veidgabali ievada mezglā, montāža</t>
  </si>
  <si>
    <t xml:space="preserve">Līkums                                                      DN65, </t>
  </si>
  <si>
    <t>Čaula uz ievada                                 DN110, montāža</t>
  </si>
  <si>
    <t>Tukšošanas krāns                                         DN15, montāža</t>
  </si>
  <si>
    <t>Traps                                                       DN100, montāža</t>
  </si>
  <si>
    <t>Dušas traps invalīdu tualetē. Dušas traps Showerdeain C, ar atloku, flizēšanai, 785x92mm. Art. Nr. 408667 vai līdzvērtīgs analogs, montāža</t>
  </si>
  <si>
    <t>Traps                                                       DN50, montāža</t>
  </si>
  <si>
    <t>Kanalizācijas stāvvada vēdvads uz jumta                                               DN 160 (10 cm virs vēdināšanas kanāla), montāža</t>
  </si>
  <si>
    <t>Čaula uz ievada                                     DN250, montāža</t>
  </si>
  <si>
    <t>Ugunsdrošās manžetes pārsegumos     DN110 , montāža</t>
  </si>
  <si>
    <t>Ugunsdrošās manžetes pārsegumos     DN 50, montāža</t>
  </si>
  <si>
    <t>Cinkotās tērauda caurules  nokrāsotas 2 reizes ar ēļļas krāsu (ieskaitot veidgabalus un stiprinājumus)                                         DN40, montāža</t>
  </si>
  <si>
    <t>Noslēgventilis                                         DN40, montāža</t>
  </si>
  <si>
    <t>Ugunsdzēsības krāni DN32, šļūtene DN 32 ar garumu l=20m un stobru ar sprauslu 16mm, montāža</t>
  </si>
  <si>
    <t>Ugunsdzēsības skapju montāža</t>
  </si>
  <si>
    <t>Trīsslāņu plastmasas-metāla kompozītcaurles grīdas konstrukcijā  montāža</t>
  </si>
  <si>
    <t>Trīsslāņu plastmasas-metāla kompozītcaurles montāža</t>
  </si>
  <si>
    <t>Trīsslāņu plastmasas-metāla kompozītcaurles   montāža</t>
  </si>
  <si>
    <t>(ieskaitot veidgabalus un stiprinājums)       DN40, montāža</t>
  </si>
  <si>
    <t>Trīsslāņu plastmasas-metāla kompozītcaurles grīdas konstrukcijā montāža</t>
  </si>
  <si>
    <t>Trīsslāņu plastmasas-metāla kompozītcaurles  grīdas konstrukcijā montāža</t>
  </si>
  <si>
    <t>Noslēgventīļi                                                DN40, montāža</t>
  </si>
  <si>
    <t>Balansa ventiļi                                             DN20        , montāža</t>
  </si>
  <si>
    <t>Balansa ventiļi                                             DN15        , montāža</t>
  </si>
  <si>
    <t>Dvieļu žāvētāji; Dvieļu žāvētājs AURA, 120x50cm, balts, Art. Nr. PBZ-120-050 ar termostata ventīli Art. Nr. 835100, izplūdes ventīli Art. Nr. 838000 un termostata galvu Art. Nr. 819050 vai līdzvērtīgs analogs, montāža</t>
  </si>
  <si>
    <t>PVC kanalizācijas caurules( ieskaitot veidgabalus un stiprinājumus)                                    DN160, montāža</t>
  </si>
  <si>
    <t>Veidgabali cauruļu savienošanai             DN 160          , montāža</t>
  </si>
  <si>
    <t>Veidgabali cauruļu savienošanai             DN 110 , montāža</t>
  </si>
  <si>
    <t>Veidgabali cauruļu savienošanai             DN 50, montāža</t>
  </si>
  <si>
    <r>
      <t xml:space="preserve">Tīrīšanas lūkas (čuguna) ar grīdas pildijumu         DN110; </t>
    </r>
    <r>
      <rPr>
        <i/>
        <sz val="10"/>
        <rFont val="Arial"/>
        <family val="2"/>
        <charset val="186"/>
      </rPr>
      <t xml:space="preserve">ACO FINOR </t>
    </r>
    <r>
      <rPr>
        <sz val="10"/>
        <rFont val="Arial"/>
        <family val="2"/>
        <charset val="186"/>
      </rPr>
      <t>vai līdzvērtīgs analogs, montāža</t>
    </r>
  </si>
  <si>
    <t>Klozetpods ar skalojamo tvertni; Klozetpods Tempo, BTW, balts, ar skalošanas kasti un vāku; Art. Nr.: T328101; T427301; T679801 vai līdzvērtīgs analogs, montāža</t>
  </si>
  <si>
    <t>Klozetpods ar skalojamo tvertni invalīdu tualetē, ar atlokāmiem rokturiem, montāža</t>
  </si>
  <si>
    <t>Roku mazgātne ar sifonu, skapītis zem izlietnes; Izlietne Tempo 60cm, ar skapīti. Sandy Oak vai Sandy Grey Oak; Art. Nr. E066801, E3239OS/SG vai līdzvērtīgs analogs, montāža</t>
  </si>
  <si>
    <t>Roku mazgātne ar sifonu un puskāju; Izlietne Tempo 60x49cm ar puskāju; Art. Nr. T056401, T423001 vai līdzvērtīgs analogs, montāža</t>
  </si>
  <si>
    <t>Roku mazgātne ar sifonu invalīdu tualetē; Invalīdu izlietne Connect Freedom 60cm, balta; Art. Nr. E548201 vai līdzvērtīgs analogs, montāža</t>
  </si>
  <si>
    <t>Trauku mazgātne ar sifonu, montāža</t>
  </si>
  <si>
    <t>Mazgājamā vanna ar sifonu, montāža</t>
  </si>
  <si>
    <t>Dušas vanna ar sifonu un dušas durvis; Dušas paliktnis Connect 90x90, balts, ar sifonu; Art. Nr. K197901 J3417AA; Dušas durvis Connect, 90cm, Sudraba profils/caurspīdīgs stikls, Art. Nr. T9835EO vai līdzvērtīgs analogs. Dušas sifonu izbūvēt virs pārseguma paneļa (sifona un cauruļvada horizontālais posms izbūvējams grīdas konstrukcijas līmenī). Nepieciešamības gadījumā paredzēt pagaidu veidņus grīdu izbūves laikā., montāža</t>
  </si>
  <si>
    <t>Urināli ar sifonu un urināla krānu; Urināls Eurovit, balts, ar pieslēgumu un sifonu, Art. Nr. K553801; K710667; K822367 vai līdzvērtīgs analogs, montāža</t>
  </si>
  <si>
    <t>Skalošanas mehānisms urinālam, hromēts, Art. Nr. B7391AA vai līdzvērtīgs analogs, montāža</t>
  </si>
  <si>
    <t>Sadaloša sieniņa starp urināliem, balta, Art. Nr. S612001 vai līdzvērtīgs analogs, montāža</t>
  </si>
  <si>
    <t>Bide ar sifonu; Bide Tempo, BtW, balts; Art. Nr.: T510101 vai līdzvērtīgs analogs, montāža</t>
  </si>
  <si>
    <t>Kanalizācijas stāvvada vēdvads uz jumta                                               DN 110 (10 cm virs vēdināšanas kanāla), montāža</t>
  </si>
  <si>
    <t>Izpilddokumentācijas izgatavošana</t>
  </si>
  <si>
    <t>Vara cauruļvada montāža</t>
  </si>
  <si>
    <t>Fasondaļu montāža</t>
  </si>
  <si>
    <t>Apkures radiatora montāža</t>
  </si>
  <si>
    <t>Radiatora vārsta komplekts ar termostatu vārstu, montāža</t>
  </si>
  <si>
    <t>Radiatoru noslēgvārsts ar iztukšošanu, montāža</t>
  </si>
  <si>
    <t>Izolācijas montāža</t>
  </si>
  <si>
    <t>Noslēgvārsts ar korķi, montāža</t>
  </si>
  <si>
    <t>Noslēgvārsta montāža</t>
  </si>
  <si>
    <t>Balansējošais vārsts, montāža</t>
  </si>
  <si>
    <t>Vienvirziena vārsts, montāža</t>
  </si>
  <si>
    <t>2-ceļa vārsts ar izpildmehānismu, montāža</t>
  </si>
  <si>
    <t>Gružu filtra montāža</t>
  </si>
  <si>
    <t>Spiediena starpības vārsta montāža</t>
  </si>
  <si>
    <t>Izplešanās tvertnes montāža</t>
  </si>
  <si>
    <t>Drošības vārsta montāža</t>
  </si>
  <si>
    <t>Cirkulācijas sūkņa montāža</t>
  </si>
  <si>
    <t>Spiediena releja montāža</t>
  </si>
  <si>
    <t>Siltummainis ar stiprinājuma rāmi, montāža</t>
  </si>
  <si>
    <t>Ūdens skaitītāja montāža</t>
  </si>
  <si>
    <t>Siltumenerģijas skaitītāja montāža</t>
  </si>
  <si>
    <t>Danfoss temperatūras sensora montāža</t>
  </si>
  <si>
    <t>Virsmas temperatūras sensora montāža</t>
  </si>
  <si>
    <t>Iegremdējams temperatūras sensora montāža</t>
  </si>
  <si>
    <t>Āra temperatūras sensora montāža</t>
  </si>
  <si>
    <t>Procesora montāža</t>
  </si>
  <si>
    <t>Termometra montāža</t>
  </si>
  <si>
    <t>Manometrs ar noslēgvārstu, montāža</t>
  </si>
  <si>
    <t>66</t>
  </si>
  <si>
    <t>Līkuma-90 montāža</t>
  </si>
  <si>
    <t>T-veida atzars-90, montāža</t>
  </si>
  <si>
    <t>Izolācija montāža</t>
  </si>
  <si>
    <t>N1 sistēmas montāža</t>
  </si>
  <si>
    <t>sist</t>
  </si>
  <si>
    <t>N2 sistēmas montāža</t>
  </si>
  <si>
    <t>N3 sistēmas montāža</t>
  </si>
  <si>
    <t>N4 sistēmas montāža</t>
  </si>
  <si>
    <t>N5 sistēmas montāža</t>
  </si>
  <si>
    <t>N6 sistēmas montāža</t>
  </si>
  <si>
    <t>N7 sistēmas montāža</t>
  </si>
  <si>
    <t>N8 sistēmas montāža</t>
  </si>
  <si>
    <t>N9 sistēmas montāža</t>
  </si>
  <si>
    <t>N10 sistēmas montāža</t>
  </si>
  <si>
    <t>N11 sistēmas montāža</t>
  </si>
  <si>
    <t>N12 sistēmas montāža</t>
  </si>
  <si>
    <t>N13 sistēmas montāža</t>
  </si>
  <si>
    <t>N14 sistēmas montāža</t>
  </si>
  <si>
    <t>N15 sistēmas montāža</t>
  </si>
  <si>
    <t>N16 sistēmas montāža</t>
  </si>
  <si>
    <t>N17 sistēmas montāža</t>
  </si>
  <si>
    <t>N18 sistēmas montāža</t>
  </si>
  <si>
    <t>N19 sistēmas montāža</t>
  </si>
  <si>
    <t>N20 sistēmas montāža</t>
  </si>
  <si>
    <t>N21 sistēmas montāža</t>
  </si>
  <si>
    <t>N22 sistēmas montāža</t>
  </si>
  <si>
    <t>N23 sistēmas montāža</t>
  </si>
  <si>
    <t>N24 sistēmas montāža</t>
  </si>
  <si>
    <t>N25 sistēmas montāža</t>
  </si>
  <si>
    <t>N26 sistēmas montāža</t>
  </si>
  <si>
    <t>N27 sistēmas montāža</t>
  </si>
  <si>
    <t>P1-P64 sistēmas montāža</t>
  </si>
  <si>
    <t>Ailu aizpildījuma montāža</t>
  </si>
  <si>
    <t>Sadalnes S1.2 montāža</t>
  </si>
  <si>
    <t>Sadalnes S1.1 montāža</t>
  </si>
  <si>
    <t>Sadalnes GS1 montāža</t>
  </si>
  <si>
    <t>Sadalnes S2.1 montāža</t>
  </si>
  <si>
    <t>Sadalnes S2.2 montāža</t>
  </si>
  <si>
    <t>Sadalnes S3.1 montāža</t>
  </si>
  <si>
    <t>Sadalnes SM1 montāža</t>
  </si>
  <si>
    <t>Sadalnes S3.2 montāža</t>
  </si>
  <si>
    <t>Kabeļtrepes montāža</t>
  </si>
  <si>
    <t>Rozetes, slēdži, to montāža</t>
  </si>
  <si>
    <t>Kārbu , aizsargcauruļu montāža</t>
  </si>
  <si>
    <t>Klātbūtnes, kustību sensoru montāža</t>
  </si>
  <si>
    <t>Apgaismes ķermeņu montāža</t>
  </si>
  <si>
    <t>0.4kV kabeļu montāža</t>
  </si>
  <si>
    <t>Kabeļu guldīšana tranšejās</t>
  </si>
  <si>
    <t>Zibensaizsardzības sistēma, zemējuma kontūra montāža</t>
  </si>
  <si>
    <t>Ugunsdzēsības signalizācijas centrālais panelis (adrešu) zemapmetuma montāža</t>
  </si>
  <si>
    <t>Ugunsgrēka atklāšanas un trauksmes signalizācijas sistēmas montāžas darbi</t>
  </si>
  <si>
    <t>Ugunsdzēsības aizbīdņu vadības sistēmas montāžas darbi</t>
  </si>
  <si>
    <t>Datu tīklu montāžas darbi</t>
  </si>
  <si>
    <t>Lattelecom sakaru tīklu montāžas darbi</t>
  </si>
  <si>
    <t>Videonovērošanas tīklu montāžas darbi</t>
  </si>
  <si>
    <t>Apsardzes signalizācijas iekārtu montāža</t>
  </si>
  <si>
    <t>Ceļa zīmes (8. grupa) uzstādīšana</t>
  </si>
  <si>
    <t>Statņu uzstādīšana</t>
  </si>
  <si>
    <t>Horizontālais marķējuma izbūve</t>
  </si>
  <si>
    <t>Videonamruņa sistēmas montāžas darbi</t>
  </si>
  <si>
    <t xml:space="preserve">                                                              paraksts, paraksta atšifrējums, datums</t>
  </si>
  <si>
    <t>Noteku, t.sk. piltuves 8 gab. montāža</t>
  </si>
  <si>
    <t>Sertifikāta Nr. 1-00102</t>
  </si>
  <si>
    <t>1-00102</t>
  </si>
  <si>
    <t>Griestu izbūve un apdare</t>
  </si>
  <si>
    <t>Kāpņu margu izbūve un  montāža</t>
  </si>
  <si>
    <t xml:space="preserve">Telpu aprīkojuma uzstādīšana </t>
  </si>
  <si>
    <t>Jumta J-01 izbūves darbi</t>
  </si>
  <si>
    <t>Jumta J-02 izbūves darbi</t>
  </si>
  <si>
    <t>Ø250</t>
  </si>
  <si>
    <t>Ø160</t>
  </si>
  <si>
    <t>Ø400/250</t>
  </si>
  <si>
    <t>Ø250/250</t>
  </si>
  <si>
    <t>Ø200</t>
  </si>
  <si>
    <t>Ø250/160</t>
  </si>
  <si>
    <t>dziļ. 2.0m</t>
  </si>
  <si>
    <t>Ø400/250/250</t>
  </si>
  <si>
    <t>Ø400/250/200</t>
  </si>
  <si>
    <t>Ø1500</t>
  </si>
  <si>
    <t>Kanalizācijas K1 izbūve</t>
  </si>
  <si>
    <t xml:space="preserve"> Lietus kanalizācijas K2 izbūve</t>
  </si>
  <si>
    <t>Ø400</t>
  </si>
  <si>
    <t>Ø250/200</t>
  </si>
  <si>
    <t>Ø200/160</t>
  </si>
  <si>
    <t xml:space="preserve">Plastmasas veidgabali </t>
  </si>
  <si>
    <t xml:space="preserve"> plastmasas</t>
  </si>
  <si>
    <t>Ø63</t>
  </si>
  <si>
    <t>Ø63/63</t>
  </si>
  <si>
    <t>Ø65/63</t>
  </si>
  <si>
    <t>Ø110</t>
  </si>
  <si>
    <t>Trīsslāņu plastmasas-metāla kompozītcaurules (ieskaitot veidgabalus un stiprinājumus) montāža,  DN40</t>
  </si>
  <si>
    <t>Trīsslāņu plastmasas-metāla kompozītcaurules (ieskaitot veidgabalus un stiprinājumus) montāža, DN25</t>
  </si>
  <si>
    <t>Trīsslāņu plastmasas-metāla kompozītcaurules (ieskaitot veidgabalus un stiprinājumus) montāža,  DN15</t>
  </si>
  <si>
    <t>Noslēgventiļi, lodveida                             DN40, montāža</t>
  </si>
  <si>
    <t>Noslēgventiļi, lodveida                             DN 32, montāža</t>
  </si>
  <si>
    <t>Noslēgventiļi, lodveida                           DN25, montāža</t>
  </si>
  <si>
    <t>Noslēgventiļi, lodveida                         DN20, montāža</t>
  </si>
  <si>
    <t>Noslēgventiļi, lodveida                           DN15, montāža</t>
  </si>
  <si>
    <t>Cauruļu izolācija  „ PAROC PV/AE”  b=30mm caurulei DN40, montāža</t>
  </si>
  <si>
    <t>Cauruļu izolācija  „ PAROC PV/AE”  b=30mm caurulei  DN25, montāža</t>
  </si>
  <si>
    <t>Cauruļu izolācija  „ PAROC PV/AE”  b=30mm caurulei  DN20, montāža</t>
  </si>
  <si>
    <t>Cauruļu izolācija  „ PAROC PV/AE”  b=30mm caurulei  DN15, montāža</t>
  </si>
  <si>
    <t xml:space="preserve"> Caurumu urbšana esošajās sienās caurulei DN32</t>
  </si>
  <si>
    <t xml:space="preserve"> Caurumu urbšana esošajās sienās caurulei DN25</t>
  </si>
  <si>
    <t xml:space="preserve"> Caurumu urbšana esošajās sienās caurulei DN20</t>
  </si>
  <si>
    <t>Noslēgventīļi   DN32, montāža</t>
  </si>
  <si>
    <t>Noslēgventīļi  DN25, montāža</t>
  </si>
  <si>
    <t>Noslēgventīļi  DN20, montāža</t>
  </si>
  <si>
    <t>Noslēgventīļi  DN15, montāža</t>
  </si>
  <si>
    <t>Cauruļu izolācija „PAROC PV/A” b=30mm caurulei                                                        DN40, montāža</t>
  </si>
  <si>
    <t>Cauruļu izolācija „PAROC PV/A” b=30mm caurulei DN32</t>
  </si>
  <si>
    <t>Cauruļu izolācija „PAROC PV/A” b=30mm caurulei DN20</t>
  </si>
  <si>
    <t>Cauruļu izolācija „PAROC PV/A” b=30mm caurulei DN15</t>
  </si>
  <si>
    <t>H1 sistēmas izbūve</t>
  </si>
  <si>
    <t>SAT1 sistēmas izbūve</t>
  </si>
  <si>
    <t>Ø15</t>
  </si>
  <si>
    <t>Ø20</t>
  </si>
  <si>
    <t>Ø25</t>
  </si>
  <si>
    <t>Ø32</t>
  </si>
  <si>
    <t>Ø25/25/20</t>
  </si>
  <si>
    <t>Ø32/32/15</t>
  </si>
  <si>
    <t>Ø32/32/25</t>
  </si>
  <si>
    <t>Ø10</t>
  </si>
  <si>
    <t>Ø40</t>
  </si>
  <si>
    <t>Ø40/40/32</t>
  </si>
  <si>
    <t>Ø125</t>
  </si>
  <si>
    <t>Ø100</t>
  </si>
  <si>
    <t>Ø100/100</t>
  </si>
  <si>
    <t>Ø125/100</t>
  </si>
  <si>
    <t>Ø125/125</t>
  </si>
  <si>
    <t>Ø160/125</t>
  </si>
  <si>
    <t>18.1</t>
  </si>
  <si>
    <t xml:space="preserve"> 23.1</t>
  </si>
  <si>
    <t xml:space="preserve"> 24.1</t>
  </si>
  <si>
    <t xml:space="preserve"> 25.1</t>
  </si>
  <si>
    <t xml:space="preserve"> 49.1</t>
  </si>
  <si>
    <t xml:space="preserve"> 50.1</t>
  </si>
  <si>
    <t xml:space="preserve"> 61.1</t>
  </si>
  <si>
    <t xml:space="preserve"> 61.2</t>
  </si>
  <si>
    <t xml:space="preserve"> 62.1</t>
  </si>
  <si>
    <t xml:space="preserve"> 62.2</t>
  </si>
  <si>
    <t xml:space="preserve"> 63.1</t>
  </si>
  <si>
    <t xml:space="preserve"> 63.2</t>
  </si>
  <si>
    <t xml:space="preserve"> 64.1</t>
  </si>
  <si>
    <t xml:space="preserve"> 64.2</t>
  </si>
  <si>
    <t xml:space="preserve"> 65.1</t>
  </si>
  <si>
    <t xml:space="preserve"> 65.2</t>
  </si>
  <si>
    <t xml:space="preserve"> 66.1</t>
  </si>
  <si>
    <t xml:space="preserve"> 66.2</t>
  </si>
  <si>
    <t xml:space="preserve"> 67.1</t>
  </si>
  <si>
    <t xml:space="preserve"> 67.2</t>
  </si>
  <si>
    <t xml:space="preserve"> 68.1</t>
  </si>
  <si>
    <t xml:space="preserve"> 68.2</t>
  </si>
  <si>
    <t xml:space="preserve"> 69.1</t>
  </si>
  <si>
    <t xml:space="preserve"> 69.2</t>
  </si>
  <si>
    <t xml:space="preserve"> 70.1</t>
  </si>
  <si>
    <t xml:space="preserve"> 70.2</t>
  </si>
  <si>
    <t xml:space="preserve"> 71.1</t>
  </si>
  <si>
    <t xml:space="preserve"> 71.2</t>
  </si>
  <si>
    <t xml:space="preserve"> 74.1</t>
  </si>
  <si>
    <t xml:space="preserve"> 74.2</t>
  </si>
  <si>
    <t xml:space="preserve"> 74.3</t>
  </si>
  <si>
    <t xml:space="preserve"> 74.4</t>
  </si>
  <si>
    <t xml:space="preserve"> 74.5</t>
  </si>
  <si>
    <t xml:space="preserve"> 74.6</t>
  </si>
  <si>
    <t xml:space="preserve"> 75.1</t>
  </si>
  <si>
    <t xml:space="preserve"> 75.2</t>
  </si>
  <si>
    <t xml:space="preserve"> 75.3</t>
  </si>
  <si>
    <t xml:space="preserve"> 75.4</t>
  </si>
  <si>
    <t xml:space="preserve"> 76.1</t>
  </si>
  <si>
    <t xml:space="preserve"> 76.2</t>
  </si>
  <si>
    <t xml:space="preserve"> 76.3</t>
  </si>
  <si>
    <t xml:space="preserve"> 76.4</t>
  </si>
  <si>
    <t xml:space="preserve"> 77.1</t>
  </si>
  <si>
    <t xml:space="preserve"> 77.2</t>
  </si>
  <si>
    <t xml:space="preserve"> 77.3</t>
  </si>
  <si>
    <t xml:space="preserve"> 77.4</t>
  </si>
  <si>
    <t xml:space="preserve"> 77.5</t>
  </si>
  <si>
    <t xml:space="preserve"> 78.1</t>
  </si>
  <si>
    <t xml:space="preserve"> 78.2</t>
  </si>
  <si>
    <t xml:space="preserve"> 78.3</t>
  </si>
  <si>
    <t xml:space="preserve"> 78.4</t>
  </si>
  <si>
    <t xml:space="preserve"> 79.1</t>
  </si>
  <si>
    <t xml:space="preserve"> 79.2</t>
  </si>
  <si>
    <t xml:space="preserve"> 79.3</t>
  </si>
  <si>
    <t xml:space="preserve"> 79.4</t>
  </si>
  <si>
    <t xml:space="preserve"> 80.1</t>
  </si>
  <si>
    <t xml:space="preserve"> 80.2</t>
  </si>
  <si>
    <t xml:space="preserve"> 80.3</t>
  </si>
  <si>
    <t xml:space="preserve"> 80.4</t>
  </si>
  <si>
    <t xml:space="preserve"> 81.1</t>
  </si>
  <si>
    <t xml:space="preserve"> 81.2</t>
  </si>
  <si>
    <t xml:space="preserve"> 81.3</t>
  </si>
  <si>
    <t xml:space="preserve"> 81.4</t>
  </si>
  <si>
    <t xml:space="preserve"> 82.1</t>
  </si>
  <si>
    <t xml:space="preserve"> 82.2</t>
  </si>
  <si>
    <t xml:space="preserve"> 83.1</t>
  </si>
  <si>
    <t xml:space="preserve"> 83.2</t>
  </si>
  <si>
    <t xml:space="preserve"> 84.1</t>
  </si>
  <si>
    <t xml:space="preserve"> 84.2</t>
  </si>
  <si>
    <t xml:space="preserve"> 84.3</t>
  </si>
  <si>
    <t xml:space="preserve"> 84.4</t>
  </si>
  <si>
    <t xml:space="preserve"> 84.5</t>
  </si>
  <si>
    <t xml:space="preserve"> 84.6</t>
  </si>
  <si>
    <t xml:space="preserve"> 84.7</t>
  </si>
  <si>
    <t xml:space="preserve"> 84.8</t>
  </si>
  <si>
    <t xml:space="preserve"> 85.1</t>
  </si>
  <si>
    <t xml:space="preserve"> 85.2</t>
  </si>
  <si>
    <t xml:space="preserve"> 85.3</t>
  </si>
  <si>
    <t xml:space="preserve"> 85.4</t>
  </si>
  <si>
    <t xml:space="preserve"> 85.5</t>
  </si>
  <si>
    <t xml:space="preserve"> 85.6</t>
  </si>
  <si>
    <t xml:space="preserve"> 85.7</t>
  </si>
  <si>
    <t xml:space="preserve"> 86.1</t>
  </si>
  <si>
    <t xml:space="preserve"> 86.2</t>
  </si>
  <si>
    <t xml:space="preserve"> 86.3</t>
  </si>
  <si>
    <t xml:space="preserve"> 87.1</t>
  </si>
  <si>
    <t xml:space="preserve"> 87.2</t>
  </si>
  <si>
    <t xml:space="preserve"> 87.3</t>
  </si>
  <si>
    <t xml:space="preserve"> 87.4</t>
  </si>
  <si>
    <t xml:space="preserve"> 87.5</t>
  </si>
  <si>
    <t xml:space="preserve"> 88.1</t>
  </si>
  <si>
    <t xml:space="preserve"> 88.2</t>
  </si>
  <si>
    <t xml:space="preserve"> 88.3</t>
  </si>
  <si>
    <t xml:space="preserve"> 89.1</t>
  </si>
  <si>
    <t xml:space="preserve"> 89.2</t>
  </si>
  <si>
    <t xml:space="preserve"> 89.3</t>
  </si>
  <si>
    <t xml:space="preserve"> 89.4</t>
  </si>
  <si>
    <t xml:space="preserve"> 90.1</t>
  </si>
  <si>
    <t xml:space="preserve"> 90.2</t>
  </si>
  <si>
    <t xml:space="preserve"> 90.3</t>
  </si>
  <si>
    <t xml:space="preserve"> 90.4</t>
  </si>
  <si>
    <t xml:space="preserve"> 91.1</t>
  </si>
  <si>
    <t xml:space="preserve"> 91.2</t>
  </si>
  <si>
    <t xml:space="preserve"> 91.3</t>
  </si>
  <si>
    <t xml:space="preserve"> 92.1</t>
  </si>
  <si>
    <t xml:space="preserve"> 92.2</t>
  </si>
  <si>
    <t xml:space="preserve"> 92.3</t>
  </si>
  <si>
    <t xml:space="preserve"> 92.4</t>
  </si>
  <si>
    <t xml:space="preserve"> 92.5</t>
  </si>
  <si>
    <t xml:space="preserve"> 97.1</t>
  </si>
  <si>
    <t xml:space="preserve"> 98.1</t>
  </si>
  <si>
    <t xml:space="preserve"> 99.1</t>
  </si>
  <si>
    <t xml:space="preserve"> 100.1</t>
  </si>
  <si>
    <t xml:space="preserve"> 101.1</t>
  </si>
  <si>
    <t xml:space="preserve"> 102.1</t>
  </si>
  <si>
    <t xml:space="preserve"> 103.1</t>
  </si>
  <si>
    <t xml:space="preserve"> 104.1</t>
  </si>
  <si>
    <t xml:space="preserve"> 105.1</t>
  </si>
  <si>
    <t xml:space="preserve"> 106.1</t>
  </si>
  <si>
    <t xml:space="preserve"> 107.1</t>
  </si>
  <si>
    <t xml:space="preserve"> 108.1</t>
  </si>
  <si>
    <t xml:space="preserve"> 109.1</t>
  </si>
  <si>
    <t xml:space="preserve"> 110.1</t>
  </si>
  <si>
    <t xml:space="preserve"> 112.1</t>
  </si>
  <si>
    <t xml:space="preserve"> 129.1</t>
  </si>
  <si>
    <t xml:space="preserve"> 131.1</t>
  </si>
  <si>
    <t xml:space="preserve"> 131.2</t>
  </si>
  <si>
    <t xml:space="preserve"> 131.3</t>
  </si>
  <si>
    <t xml:space="preserve"> 131.4</t>
  </si>
  <si>
    <t xml:space="preserve"> 131.5</t>
  </si>
  <si>
    <t xml:space="preserve"> 131.6</t>
  </si>
  <si>
    <t xml:space="preserve"> 151.1</t>
  </si>
  <si>
    <t xml:space="preserve"> 151.2</t>
  </si>
  <si>
    <t xml:space="preserve"> 151.3</t>
  </si>
  <si>
    <t xml:space="preserve"> 159.1</t>
  </si>
  <si>
    <t xml:space="preserve"> 159.2</t>
  </si>
  <si>
    <t xml:space="preserve"> 159.3</t>
  </si>
  <si>
    <t xml:space="preserve"> 159.4</t>
  </si>
  <si>
    <t xml:space="preserve"> 159.5</t>
  </si>
  <si>
    <t xml:space="preserve"> 159.6</t>
  </si>
  <si>
    <t xml:space="preserve"> 13.1</t>
  </si>
  <si>
    <t xml:space="preserve"> 13.2</t>
  </si>
  <si>
    <t>Ūdensvada Ū1 izbūve</t>
  </si>
  <si>
    <t xml:space="preserve"> 37.1</t>
  </si>
  <si>
    <t xml:space="preserve"> 37.2</t>
  </si>
  <si>
    <t xml:space="preserve"> 37.3</t>
  </si>
  <si>
    <t xml:space="preserve"> 37.4</t>
  </si>
  <si>
    <t>Aukstais ūdensvads Ū1, izbūves darbi</t>
  </si>
  <si>
    <r>
      <t xml:space="preserve">             </t>
    </r>
    <r>
      <rPr>
        <b/>
        <sz val="10"/>
        <rFont val="Arial"/>
        <family val="2"/>
        <charset val="186"/>
      </rPr>
      <t>Ugunsdzēsības ūdensvads Ū2, izbūves darbi</t>
    </r>
  </si>
  <si>
    <t>Karstais un cirkulācijas ūdensvads, izbūves darbi</t>
  </si>
  <si>
    <t>Sadzīves kanalizācija K1, izbūves darbi</t>
  </si>
  <si>
    <t xml:space="preserve"> 5.1</t>
  </si>
  <si>
    <t xml:space="preserve"> 5.2</t>
  </si>
  <si>
    <t xml:space="preserve"> 5.3</t>
  </si>
  <si>
    <t xml:space="preserve"> 5.4</t>
  </si>
  <si>
    <t xml:space="preserve"> 5.5</t>
  </si>
  <si>
    <t xml:space="preserve"> 5.6</t>
  </si>
  <si>
    <t xml:space="preserve"> 5.7</t>
  </si>
  <si>
    <t xml:space="preserve"> 5.8</t>
  </si>
  <si>
    <t xml:space="preserve"> 5.9</t>
  </si>
  <si>
    <t xml:space="preserve"> 5.10</t>
  </si>
  <si>
    <t xml:space="preserve"> 5.11</t>
  </si>
  <si>
    <t xml:space="preserve"> 1.1</t>
  </si>
  <si>
    <t xml:space="preserve"> 1.2</t>
  </si>
  <si>
    <t xml:space="preserve"> 1.3</t>
  </si>
  <si>
    <t xml:space="preserve"> 1.4</t>
  </si>
  <si>
    <t xml:space="preserve"> 1.5</t>
  </si>
  <si>
    <t xml:space="preserve"> 1.6</t>
  </si>
  <si>
    <t xml:space="preserve"> 1.7</t>
  </si>
  <si>
    <t xml:space="preserve"> 1.8</t>
  </si>
  <si>
    <t xml:space="preserve"> 1.9</t>
  </si>
  <si>
    <t xml:space="preserve"> 1.10</t>
  </si>
  <si>
    <t xml:space="preserve"> 1.11</t>
  </si>
  <si>
    <t xml:space="preserve"> 2.1</t>
  </si>
  <si>
    <t xml:space="preserve"> 2.2</t>
  </si>
  <si>
    <t xml:space="preserve"> 2.3</t>
  </si>
  <si>
    <t xml:space="preserve"> 2.4</t>
  </si>
  <si>
    <t xml:space="preserve"> 2.5</t>
  </si>
  <si>
    <t xml:space="preserve"> 2.6</t>
  </si>
  <si>
    <t xml:space="preserve"> 2.7</t>
  </si>
  <si>
    <t xml:space="preserve"> 2.8</t>
  </si>
  <si>
    <t xml:space="preserve"> 2.9</t>
  </si>
  <si>
    <t xml:space="preserve"> 2.10</t>
  </si>
  <si>
    <t xml:space="preserve"> 2.11</t>
  </si>
  <si>
    <t xml:space="preserve"> 2.12</t>
  </si>
  <si>
    <t xml:space="preserve"> 2.13</t>
  </si>
  <si>
    <t xml:space="preserve"> 2.14</t>
  </si>
  <si>
    <t xml:space="preserve"> 2.15</t>
  </si>
  <si>
    <t xml:space="preserve"> 3.1</t>
  </si>
  <si>
    <t xml:space="preserve"> 3.2</t>
  </si>
  <si>
    <t xml:space="preserve"> 3.3</t>
  </si>
  <si>
    <t xml:space="preserve"> 3.4</t>
  </si>
  <si>
    <t xml:space="preserve"> 3.5</t>
  </si>
  <si>
    <t xml:space="preserve"> 3.6</t>
  </si>
  <si>
    <t xml:space="preserve"> 3.7</t>
  </si>
  <si>
    <t xml:space="preserve"> 3.8</t>
  </si>
  <si>
    <t xml:space="preserve"> 3.9</t>
  </si>
  <si>
    <t xml:space="preserve"> 3.10</t>
  </si>
  <si>
    <t xml:space="preserve"> 3.11</t>
  </si>
  <si>
    <t xml:space="preserve"> 3.12</t>
  </si>
  <si>
    <t xml:space="preserve"> 4.1</t>
  </si>
  <si>
    <t xml:space="preserve"> 4.2</t>
  </si>
  <si>
    <t xml:space="preserve"> 4.3</t>
  </si>
  <si>
    <t xml:space="preserve"> 4.4</t>
  </si>
  <si>
    <t xml:space="preserve"> 4.5</t>
  </si>
  <si>
    <t xml:space="preserve"> 4.6</t>
  </si>
  <si>
    <t xml:space="preserve"> 4.7</t>
  </si>
  <si>
    <t xml:space="preserve"> 4.8</t>
  </si>
  <si>
    <t xml:space="preserve"> 4.9</t>
  </si>
  <si>
    <t xml:space="preserve"> 4.10</t>
  </si>
  <si>
    <t xml:space="preserve"> 4.11</t>
  </si>
  <si>
    <t xml:space="preserve"> 4.12</t>
  </si>
  <si>
    <t xml:space="preserve"> 6.1</t>
  </si>
  <si>
    <t xml:space="preserve"> 6.2</t>
  </si>
  <si>
    <t xml:space="preserve"> 6.3</t>
  </si>
  <si>
    <t xml:space="preserve"> 6.4</t>
  </si>
  <si>
    <t xml:space="preserve"> 6.5</t>
  </si>
  <si>
    <t xml:space="preserve"> 6.6</t>
  </si>
  <si>
    <t xml:space="preserve"> 6.7</t>
  </si>
  <si>
    <t xml:space="preserve"> 6.8</t>
  </si>
  <si>
    <t xml:space="preserve"> 6.9</t>
  </si>
  <si>
    <t xml:space="preserve"> 6.10</t>
  </si>
  <si>
    <t xml:space="preserve"> 6.11</t>
  </si>
  <si>
    <t xml:space="preserve"> 6.12</t>
  </si>
  <si>
    <t xml:space="preserve"> 7.1</t>
  </si>
  <si>
    <t xml:space="preserve"> 7.2</t>
  </si>
  <si>
    <t xml:space="preserve"> 7.3</t>
  </si>
  <si>
    <t xml:space="preserve"> 7.4</t>
  </si>
  <si>
    <t xml:space="preserve"> 7.5</t>
  </si>
  <si>
    <t xml:space="preserve"> 7.6</t>
  </si>
  <si>
    <t xml:space="preserve"> 8.1</t>
  </si>
  <si>
    <t xml:space="preserve"> 8.2</t>
  </si>
  <si>
    <t xml:space="preserve"> 8.3</t>
  </si>
  <si>
    <t xml:space="preserve"> 8.4</t>
  </si>
  <si>
    <t xml:space="preserve"> 8.5</t>
  </si>
  <si>
    <t xml:space="preserve"> 8.6</t>
  </si>
  <si>
    <t xml:space="preserve"> 8.7</t>
  </si>
  <si>
    <t xml:space="preserve"> 8.8</t>
  </si>
  <si>
    <t xml:space="preserve"> 8.9</t>
  </si>
  <si>
    <t xml:space="preserve"> 8.10</t>
  </si>
  <si>
    <t xml:space="preserve"> 8.11</t>
  </si>
  <si>
    <t>Sagatavošanas darbi</t>
  </si>
  <si>
    <t>Segumu izbūve</t>
  </si>
  <si>
    <t>Asfaltbetona brauktuves izbūve (pilna konstrukcija):</t>
  </si>
  <si>
    <t>Asfaltbetona brauktuves izbūve (uz esošajiem pamatiem):</t>
  </si>
  <si>
    <t>Betona bruģa ietves izbūve</t>
  </si>
  <si>
    <t>Zāliena ieklāšana</t>
  </si>
  <si>
    <t>Frēzējuma joslas ieklāšana</t>
  </si>
  <si>
    <t xml:space="preserve"> 15.1</t>
  </si>
  <si>
    <t xml:space="preserve"> 15.2</t>
  </si>
  <si>
    <t xml:space="preserve"> 15.3</t>
  </si>
  <si>
    <t xml:space="preserve"> 15.4</t>
  </si>
  <si>
    <t xml:space="preserve"> 16.1</t>
  </si>
  <si>
    <t xml:space="preserve"> 16.2</t>
  </si>
  <si>
    <t xml:space="preserve"> 17.1</t>
  </si>
  <si>
    <t xml:space="preserve"> 17.2</t>
  </si>
  <si>
    <t>Atkritumu urnu uzstādīšana. Betona atkritumu urna UB-1 ar metāla ieliktni.Izmēri, mm: 400x400x400;
Ražotājs: SIA "RGR pluss"; http://rgrpluss.lv/ vai līdzvērtīgs analogs</t>
  </si>
  <si>
    <t>Velosipēdu statīvu uzstādīšana. Cinkots metālā velosipēdu statīvs (5 velosipēdiem) Art.nr. 20242; Izmēri, mm: 330x1600x490h Izplatītājs: http://www.ajprodukti.lv vai līdzvērtīgs analogs;Stiprināts seguma konstrukcijā</t>
  </si>
  <si>
    <t>Parka solu uzstādīšana. Parka sols ar betona kājām SB-16;
Izmēri, mm: 400x2000x440(815)h; Ražotājs: SIA "RGR pluss"; http://rgrpluss.lv/ vai līdzvērtīgs analogs</t>
  </si>
  <si>
    <t>vāku ar slodzi 40t betona bruģa segumā</t>
  </si>
  <si>
    <t xml:space="preserve"> vāku ar slodzi 12,5t</t>
  </si>
  <si>
    <t xml:space="preserve"> ar ķeta vāku ar slodzi 40t asfalta segumā</t>
  </si>
  <si>
    <t xml:space="preserve"> ar ķeta vāku ar slodzi 12,5t zālājā</t>
  </si>
  <si>
    <t xml:space="preserve"> ar nosēddaļu 70l, ķeta rāmi un resti slodzei 40t  montāža asfalta segumā</t>
  </si>
  <si>
    <t xml:space="preserve"> 24.2</t>
  </si>
  <si>
    <t xml:space="preserve"> 24.3</t>
  </si>
  <si>
    <t xml:space="preserve"> 24.4</t>
  </si>
  <si>
    <t xml:space="preserve"> 24.5</t>
  </si>
  <si>
    <t xml:space="preserve"> 24.6</t>
  </si>
  <si>
    <t xml:space="preserve"> 24.7</t>
  </si>
  <si>
    <t xml:space="preserve"> 24.8</t>
  </si>
  <si>
    <t xml:space="preserve"> 24.9</t>
  </si>
  <si>
    <t xml:space="preserve"> 24.10</t>
  </si>
  <si>
    <t xml:space="preserve"> 35.1</t>
  </si>
  <si>
    <t xml:space="preserve"> 35.2</t>
  </si>
  <si>
    <t xml:space="preserve"> 47.1</t>
  </si>
  <si>
    <t xml:space="preserve"> 47.2</t>
  </si>
  <si>
    <t>Trīsslāņu plastmasas-metāla kompozītcaurules (ieskaitot veidgabalus un stiprinājumus, t.sk. caurumu urbšana pārsegumos) montāža, DN20</t>
  </si>
  <si>
    <t>Trīsslāņu plastmasas-metāla kompozītcaurules  grīdas konstrukcijā (ieskaitot veidgabalus ) DN25 čaulā                                                                                                                 montāža</t>
  </si>
  <si>
    <t>Trīsslāņu plastmasas-metāla kompozītcaurules  grīdas konstrukcijā (ieskaitot veidgabalus ) DN20 čaulā                                                                                                                  montāža</t>
  </si>
  <si>
    <t>Trīsslāņu plastmasas-metāla kompozītcaurules  grīdas konstrukcijā (ieskaitot veidgabalus ) DN32 čaulā                                                                                                                  montāža</t>
  </si>
  <si>
    <t>Trīsslāņu plastmasas-metāla kompozītcaurules  grīdas konstrukcijā (ieskaitot veidgabalus ) DN40 čaulā                                                                                                                  montāža</t>
  </si>
  <si>
    <t>PVC kanalizācijas caurules( ieskaitot veidgabalus un stiprinājumus, t.sk. caurumu urbšana pārsegumos)                                    DN110, montāža</t>
  </si>
  <si>
    <t xml:space="preserve">(ieskaitot veidgabalus un stiprinājums)       DN25                                                                                                 </t>
  </si>
  <si>
    <t xml:space="preserve">(ieskaitot veidgabalus un stiprinājums, t.sk. caurumu urbšana pārsegumos)       DN20                                                                                                  </t>
  </si>
  <si>
    <t xml:space="preserve">(ieskaitot veidgabalus un stiprinājums, t.sk. caurumu urbšana pārsegumos)       DN15                                                                                                 </t>
  </si>
  <si>
    <t>PVC kanalizācijas caurules( ieskaitot veidgabalus un stiprinājumus, t.sk. caurumu urbšana pārsegumos)                                    DN50, montāža</t>
  </si>
  <si>
    <t>Čaula caurulei DN40, montāža</t>
  </si>
  <si>
    <t>Čaula caurulei DN32, montāža</t>
  </si>
  <si>
    <t>Čaula caurulei DN25, montāža</t>
  </si>
  <si>
    <t>Čaula caurulei DN20, montāža</t>
  </si>
  <si>
    <t xml:space="preserve"> Caurumu urbšana pārsegumos caurulei                                                        DN20                                                                                                         </t>
  </si>
  <si>
    <t xml:space="preserve"> Caurumu urbšana pārsegumos caurulei                                                        DN15                                                                                                        </t>
  </si>
  <si>
    <t>160.1</t>
  </si>
  <si>
    <t xml:space="preserve"> 160.2</t>
  </si>
  <si>
    <t>160.3</t>
  </si>
  <si>
    <t>160.4</t>
  </si>
  <si>
    <t>160.5</t>
  </si>
  <si>
    <t>160.6</t>
  </si>
  <si>
    <t>160.7</t>
  </si>
  <si>
    <t>160.8</t>
  </si>
  <si>
    <t>160.9</t>
  </si>
  <si>
    <t>160.10</t>
  </si>
  <si>
    <t xml:space="preserve">Izeja uz jumtu /skārda jumta lūka/ montāža;
 /min. atvērums 600x800mm/ </t>
  </si>
  <si>
    <t>Skursteņu jumtiņi /skārds/, montāža; Krāsa analoga jumta seguma tonim</t>
  </si>
  <si>
    <t>Jumta segums/ Rūpnieciski izgatavots valcprofils, t.sk. pieslēgumu vietas skursteņiem utml.</t>
  </si>
  <si>
    <t>D110</t>
  </si>
  <si>
    <t>Bezvadu tīkla piekļuves punkts</t>
  </si>
  <si>
    <t>wAP ac (balts)</t>
  </si>
  <si>
    <t>t.sk.darba aizsardzība, būvlaukuma uzturēšana</t>
  </si>
  <si>
    <t>Tērauda cauruļvada montāža</t>
  </si>
  <si>
    <t>5</t>
  </si>
  <si>
    <t>Ø16</t>
  </si>
  <si>
    <t>6</t>
  </si>
  <si>
    <t>PVC caurulvads Pe-Xa</t>
  </si>
  <si>
    <t>Pe-Xa</t>
  </si>
  <si>
    <t>Fe</t>
  </si>
  <si>
    <t>Ø20/20/16</t>
  </si>
  <si>
    <t>Ø20/20/20</t>
  </si>
  <si>
    <t>Ø16/16</t>
  </si>
  <si>
    <t>Ø20/20</t>
  </si>
  <si>
    <t>20/15</t>
  </si>
  <si>
    <t>25/20</t>
  </si>
  <si>
    <t>32/25</t>
  </si>
  <si>
    <t>20/16</t>
  </si>
  <si>
    <t>7</t>
  </si>
  <si>
    <t>7.1</t>
  </si>
  <si>
    <t>7.2</t>
  </si>
  <si>
    <t>7.3</t>
  </si>
  <si>
    <t>7.4</t>
  </si>
  <si>
    <t>7.5</t>
  </si>
  <si>
    <t>7.6</t>
  </si>
  <si>
    <t>7.7</t>
  </si>
  <si>
    <t>7.8</t>
  </si>
  <si>
    <t>7.9</t>
  </si>
  <si>
    <t>7.10</t>
  </si>
  <si>
    <t>7.11</t>
  </si>
  <si>
    <t>7.12</t>
  </si>
  <si>
    <t>7.13</t>
  </si>
  <si>
    <t>7.14</t>
  </si>
  <si>
    <t>7.15</t>
  </si>
  <si>
    <t>7.16</t>
  </si>
  <si>
    <t>7.17</t>
  </si>
  <si>
    <t>7.18</t>
  </si>
  <si>
    <t>7.19</t>
  </si>
  <si>
    <t>7.20</t>
  </si>
  <si>
    <t>7.21</t>
  </si>
  <si>
    <t>7.22</t>
  </si>
  <si>
    <t>7.23</t>
  </si>
  <si>
    <t>7.24</t>
  </si>
  <si>
    <t>10</t>
  </si>
  <si>
    <t>CV11-300-500</t>
  </si>
  <si>
    <t>Kailflex</t>
  </si>
  <si>
    <t>22</t>
  </si>
  <si>
    <t>23</t>
  </si>
  <si>
    <t>34</t>
  </si>
  <si>
    <t>AS 500 3v.</t>
  </si>
  <si>
    <t>3v.</t>
  </si>
  <si>
    <t>Plafona tipa apgaismes armatūra ar maināmām spuldzēm</t>
  </si>
  <si>
    <t>CALLISTO 2* E27 IP40 OPAL MAT</t>
  </si>
  <si>
    <t>CALLISTO 1* E27 IP40 OPAL MAT</t>
  </si>
  <si>
    <t xml:space="preserve">CAMEA 1*E27 IP44 OPAL MAT </t>
  </si>
  <si>
    <t>Apgaismes ķermenis ar integrētām LED diodēm</t>
  </si>
  <si>
    <t>Apgaismes ķermenis ar maināmām luminscentajām spuldzēm</t>
  </si>
  <si>
    <t>LED spuldze</t>
  </si>
  <si>
    <t>Luminiscentā spuldze</t>
  </si>
  <si>
    <t>Barat 2x36W I17 PC/PC 840</t>
  </si>
  <si>
    <t>PARATHOM CLASSIC ACL A75 frosted, 9W, 1055lm, 2700K, Ra80, E27</t>
  </si>
  <si>
    <t>PARATHOM CLASSIC ACL A60 frosted, 8W, 1055lm, 2700K, Ra80, E27</t>
  </si>
  <si>
    <t>LUMILUX T8, 36W, 3350lm, 4000K, Ra80</t>
  </si>
  <si>
    <t>Ielu apgaismes ķermenis ar integrētām LED diodēm</t>
  </si>
  <si>
    <t>Mini Luma LED 65W, 4000K, 7600lm, IP66, IK09, ar programmējamu dimmēšanas vadības bloku</t>
  </si>
  <si>
    <t>Teritorijas apgaismojuma montāža I kārta</t>
  </si>
  <si>
    <t>PVC dalītā aizsargcaurule</t>
  </si>
  <si>
    <t>D160</t>
  </si>
  <si>
    <t>Termonosēdināma gala uzmava ar līmi</t>
  </si>
  <si>
    <t>SKH 22-9</t>
  </si>
  <si>
    <t>SKH 10-4</t>
  </si>
  <si>
    <t>I kārta</t>
  </si>
  <si>
    <t>Dībeļi</t>
  </si>
  <si>
    <t>Grīdu flīzēšanas darbi (ieskaitot flīžu grīdlīstes)</t>
  </si>
  <si>
    <t>Skalota grants b=80mm</t>
  </si>
  <si>
    <t>Grīdas un pamatu pamatnes grants pabērums, blietēšana</t>
  </si>
  <si>
    <t xml:space="preserve">Skalota grants </t>
  </si>
  <si>
    <t>PVC logs ārpuse antracīts/ RAL 7016, iekšpuse balta 2570x1520 mm; Logu rokturus paredzēt slēdzamus; bez   atslēgas veramus vēdināšanas režīmā; ar   atslēgu atveramus pilnībā (bērnu drošībai   atbilstošs furnitūras komplekts).</t>
  </si>
  <si>
    <t>PVC logs ārpuse antracīts/ RAL 7016, iekšpuse balta 2460x1520 mm; Logu rokturus paredzēt slēdzamus; bez   atslēgas veramus vēdināšanas režīmā; ar   atslēgu atveramus pilnībā (bērnu drošībai   atbilstošs furnitūras komplekts).</t>
  </si>
  <si>
    <t>PVC logs ārpuse antracīts/ RAL 7016, iekšpuse balta 2460x2330 mm; Logu rokturus paredzēt slēdzamus; bez   atslēgas veramus vēdināšanas režīmā; ar   atslēgu atveramus pilnībā (bērnu drošībai   atbilstošs furnitūras komplekts).</t>
  </si>
  <si>
    <t>PVC logs ārpuse antracīts/ RAL 7016, iekšpuse balta 2560x2330 mm; Logu rokturus paredzēt slēdzamus; bez   atslēgas veramus vēdināšanas režīmā; ar   atslēgu atveramus pilnībā (bērnu drošībai   atbilstošs furnitūras komplekts).</t>
  </si>
  <si>
    <t>PVC logs ārpuse antracīts/RAL 7016, iekšpuse balta 2460x3510 mm; Logu rokturus paredzēt slēdzamus; bez   atslēgas veramus vēdināšanas režīmā; ar   atslēgu atveramus pilnībā (bērnu drošībai   atbilstošs furnitūras komplekts).</t>
  </si>
  <si>
    <t>Sausas smilts izlīdzinošais slānis  (30-40mm vietās, kur izteikti nelīdzena virsma</t>
  </si>
  <si>
    <t>Būvgružu utilizācija. 
Ģipša, cementakmeņu, mūra, betona, grunts materiālu nogādāšana pasūtītāja norādītā atbērtnē 1 km attālumā no objekta, pārējie būvniecības atkritumi nogādājami utilizācijai.</t>
  </si>
  <si>
    <t>Nobeiguma špaktele</t>
  </si>
  <si>
    <t>Apdares špaktele</t>
  </si>
  <si>
    <t>Špaktele šuvēm</t>
  </si>
  <si>
    <t>Remonta špaktele grīdām</t>
  </si>
  <si>
    <t xml:space="preserve"> 18.1</t>
  </si>
  <si>
    <t xml:space="preserve"> 19.1</t>
  </si>
  <si>
    <t xml:space="preserve"> 19.2</t>
  </si>
  <si>
    <t>Apavu tīrāmais režģis 800X1400 ar Al rāmi; Iedziļināts apavu tīrāmais režģis "Muovihaka" Silver Rib un apmales no alumīnija, vai līdzvērtīgs analogs</t>
  </si>
  <si>
    <t>Tonēts gatavais dekoratīvais silikona sveķu apmetums.</t>
  </si>
  <si>
    <t>reciklēts asfaltbetons h=12cm</t>
  </si>
  <si>
    <t>Reciklēta asfalta nomale (autostavvietām gar Domes bulvāri)</t>
  </si>
  <si>
    <t>Būvizstrādājumi, EUR</t>
  </si>
  <si>
    <t>minerālmateriāla maisījums (fr.20-40mm) – h=15cm</t>
  </si>
  <si>
    <t xml:space="preserve"> 18.2</t>
  </si>
  <si>
    <t xml:space="preserve"> 18.3</t>
  </si>
  <si>
    <t xml:space="preserve"> 18.4</t>
  </si>
  <si>
    <t xml:space="preserve"> 18.5</t>
  </si>
  <si>
    <t xml:space="preserve"> 19.3</t>
  </si>
  <si>
    <t xml:space="preserve"> 20.1</t>
  </si>
  <si>
    <t xml:space="preserve"> 20.2</t>
  </si>
  <si>
    <t xml:space="preserve"> 20.3</t>
  </si>
  <si>
    <t xml:space="preserve"> 21.1</t>
  </si>
  <si>
    <t xml:space="preserve"> 22.1</t>
  </si>
  <si>
    <t xml:space="preserve"> 22.2</t>
  </si>
  <si>
    <r>
      <t xml:space="preserve">Sastādīja:                                   </t>
    </r>
    <r>
      <rPr>
        <sz val="10"/>
        <color indexed="8"/>
        <rFont val="Arial"/>
        <family val="2"/>
        <charset val="186"/>
      </rPr>
      <t xml:space="preserve">                       /V. Salzemnieks/ 28.09.2017</t>
    </r>
  </si>
  <si>
    <r>
      <t xml:space="preserve">Pārbaudīja:                                   </t>
    </r>
    <r>
      <rPr>
        <sz val="10"/>
        <color indexed="8"/>
        <rFont val="Arial"/>
        <family val="2"/>
        <charset val="186"/>
      </rPr>
      <t xml:space="preserve">                       /J.Caunītis/ 28.09.2017</t>
    </r>
  </si>
  <si>
    <t>Pasūtījuma Nr. 391-35-2017</t>
  </si>
  <si>
    <r>
      <t xml:space="preserve">Akmens vate </t>
    </r>
    <r>
      <rPr>
        <sz val="10"/>
        <rFont val="Symbol"/>
        <family val="1"/>
        <charset val="2"/>
      </rPr>
      <t>L</t>
    </r>
    <r>
      <rPr>
        <sz val="10"/>
        <rFont val="Arial"/>
        <family val="2"/>
        <charset val="186"/>
      </rPr>
      <t>D=0.040W/mK 
b=300 mm</t>
    </r>
  </si>
  <si>
    <t xml:space="preserve"> 48.1</t>
  </si>
  <si>
    <t xml:space="preserve"> 48.2</t>
  </si>
  <si>
    <t xml:space="preserve"> 48.3</t>
  </si>
  <si>
    <t xml:space="preserve"> 48.4</t>
  </si>
  <si>
    <t xml:space="preserve"> 48.5</t>
  </si>
  <si>
    <t xml:space="preserve"> 60.1</t>
  </si>
  <si>
    <t xml:space="preserve"> 60.2</t>
  </si>
  <si>
    <t xml:space="preserve"> 68.3</t>
  </si>
  <si>
    <t xml:space="preserve"> 70.3</t>
  </si>
  <si>
    <t xml:space="preserve"> 73.1</t>
  </si>
  <si>
    <t xml:space="preserve"> 73.2</t>
  </si>
  <si>
    <t xml:space="preserve"> 73.3</t>
  </si>
  <si>
    <t xml:space="preserve"> 73.4</t>
  </si>
  <si>
    <t xml:space="preserve"> 73.5</t>
  </si>
  <si>
    <t xml:space="preserve"> 73.6</t>
  </si>
  <si>
    <t xml:space="preserve"> 74.7</t>
  </si>
  <si>
    <t xml:space="preserve"> 76.5</t>
  </si>
  <si>
    <t xml:space="preserve"> 77.6</t>
  </si>
  <si>
    <t xml:space="preserve"> 79.5</t>
  </si>
  <si>
    <t xml:space="preserve"> 81.5</t>
  </si>
  <si>
    <t xml:space="preserve"> 83.3</t>
  </si>
  <si>
    <t xml:space="preserve"> 83.4</t>
  </si>
  <si>
    <t xml:space="preserve"> 83.5</t>
  </si>
  <si>
    <t xml:space="preserve"> 83.6</t>
  </si>
  <si>
    <t xml:space="preserve"> 83.7</t>
  </si>
  <si>
    <t xml:space="preserve"> 83.8</t>
  </si>
  <si>
    <t>Ārsienas pamatnes sagatavošana</t>
  </si>
  <si>
    <t>Cokola siltināšana, apmetuma sistēmas izveide un apdare</t>
  </si>
  <si>
    <t>Ārsienas siltināšana, apmetuma sistēmas izveide un apdare</t>
  </si>
  <si>
    <r>
      <t xml:space="preserve">Fasādes akmens vate </t>
    </r>
    <r>
      <rPr>
        <sz val="10"/>
        <rFont val="Symbol"/>
        <family val="1"/>
        <charset val="2"/>
      </rPr>
      <t>L</t>
    </r>
    <r>
      <rPr>
        <sz val="8"/>
        <rFont val="Arial"/>
        <family val="2"/>
        <charset val="186"/>
      </rPr>
      <t>D</t>
    </r>
    <r>
      <rPr>
        <sz val="10"/>
        <rFont val="Arial"/>
        <family val="2"/>
        <charset val="186"/>
      </rPr>
      <t>=0.036W/mK 
b=150 mm Rckwool Frontrock max E vai analogs.</t>
    </r>
  </si>
  <si>
    <t>minerālmateriāla maisījums (fr.20-40mm) – h=25cm</t>
  </si>
  <si>
    <t>Asfaltbetona brauktuves izbūve, pilna konstrukcija (izlīdzinošā kārta un segums izbūvējams II kārtā):</t>
  </si>
  <si>
    <t xml:space="preserve"> 17.3</t>
  </si>
  <si>
    <t>minerālmateriāla maisījums (fr.20-40mm) – h=15…20cm</t>
  </si>
  <si>
    <t>Betona bruģa ietves izbūve, pilna konstrukcija (segums un izsiju slānis izbūvējams būvniecības II kārtā)</t>
  </si>
  <si>
    <t>…</t>
  </si>
  <si>
    <t>Virsizdevumi ...%</t>
  </si>
  <si>
    <t>Peļņa ...%</t>
  </si>
  <si>
    <t>Būvdarbu apjomi Nr. 1</t>
  </si>
  <si>
    <t>Būvdarbu apjomi Nr. 2</t>
  </si>
  <si>
    <t>Būvdarbu apjomi Nr. 3</t>
  </si>
  <si>
    <t xml:space="preserve">Būvdarbu apjomi sastādīti, pamatojoties uz būvprojekta AR; BK sadaļām </t>
  </si>
  <si>
    <t>Būvdarbu apjomi sastādīti, pamatojoties uz būvprojekta ŪKT un LKT sadaļām</t>
  </si>
  <si>
    <t>Būvdarbu apjomi sastādīti, pamatojoties uz būvprojekta SAT sadaļu</t>
  </si>
  <si>
    <t>Būvdarbu apjomi sastādīti, pamatojoties uz būvprojekta UK sadaļu</t>
  </si>
  <si>
    <t>Būvdarbu apjomi sastādīti, pamatojoties uz būvprojekta AVK-A sadaļu</t>
  </si>
  <si>
    <t>Būvdarbu apjomi Nr. 5</t>
  </si>
  <si>
    <t>Būvdarbu apjomi sastādīti, pamatojoties uz būvprojekta AVK-V sadaļu</t>
  </si>
  <si>
    <t>Būvdarbu apjomi Nr. 6</t>
  </si>
  <si>
    <t>Būvdarbu apjomi Nr.7</t>
  </si>
  <si>
    <t>Būvdarbu apjomi sastādīti, pamatojoties uz būvprojekta EL sadaļu</t>
  </si>
  <si>
    <t>Būvdarbu apjomi Nr.8</t>
  </si>
  <si>
    <t>Būvdarbu apjomi sastādīti, pamatojoties uz būvprojekta UAS sadaļu</t>
  </si>
  <si>
    <t>Būvdarbu apjomi Nr. 9</t>
  </si>
  <si>
    <t>Būvdarbu apjomi sastādīti, pamatojoties uz būvprojekta ESS sadaļu</t>
  </si>
  <si>
    <t>Būvdarbu apjomi Nr. 10</t>
  </si>
  <si>
    <t>Būvdarbu apjomi sastādīti, pamatojoties uz būvprojekta AS sadaļu</t>
  </si>
  <si>
    <t>Būvdarbu apjomi Nr. 11</t>
  </si>
  <si>
    <t>Būvdarbu apjomi sastādīti, pamatojoties uz būvprojekta VS sadaļu</t>
  </si>
  <si>
    <t>Būvdarbu apjomi Nr. 12</t>
  </si>
  <si>
    <t>Būvdarbu apjomi sastādīti, pamatojoties uz būvprojekta ĢP, TS sadaļām</t>
  </si>
  <si>
    <t>BŪVNIECĪBAS  K O P T Ā M E /I kārta/</t>
  </si>
  <si>
    <t>KOPSAVILKUMA APRĒĶINS /I kārta/</t>
  </si>
  <si>
    <t xml:space="preserve">Latojums 50x25mm, dēļu klājs 100x32mm impregnēts, t.sk. 76.0 kv.m ar blīvu dēļu klāju ēkas galu jumta pārkarēs - beicēti ar pelēku beici. T.sk. 62.0 kv.m dzegas apdare, dēļi 100x25 - beicēti ar pelēku beici 
 </t>
  </si>
  <si>
    <t>Fasādes apdares plāksne EQUITONE TEXTURA TG702 (oranža), b=8mm</t>
  </si>
  <si>
    <t>Piekārtās fasādes karkass b=50mm (Alumīnija apakškonstrukcija stiprināšanai ar redzamām kniedēm, tai skaitā kronšteini, enkuri, alumīnija profili, skrūves, kniedes; Stiprinājumi UNI-RIVET: krāsotas kniedes, fix ieliktņi</t>
  </si>
  <si>
    <t>PIEZĪMES:</t>
  </si>
  <si>
    <t>1. Darbu veidiem, kuriem uzrādīta tilpuma mērvienība, apjoms materiāliem ir blīvā veidā.</t>
  </si>
  <si>
    <t xml:space="preserve">4. Būvuzņēmējam jāievērtē darbu daudzumu sarakstā minēto darbu veikšanai nepieciešamie </t>
  </si>
  <si>
    <t xml:space="preserve">materiāli un papildus darbi, kas nav minēti šajā sarakstā, bet bez kuriem nebūtu iespējama </t>
  </si>
  <si>
    <t>būvdarbu tehnoloģiski pareiza un spēkā esošajiem normatīviem atbilstoša darba veikšana pilnā apjomā.</t>
  </si>
  <si>
    <t>5. Dotais saraksts skatāms kopā ar rasējumiem un citām projekta daļām.</t>
  </si>
  <si>
    <t>6. Būvdarbu veicējam ievērtēt būvniecības kalendāro laika periodu, un paredzēt papildus</t>
  </si>
  <si>
    <t>darbus, kas var rasties būvniecībai nelabvēlīgu laika apstākļu dēļ (sasaluma periods, virsūdeņu pieplūšana u.c.)</t>
  </si>
  <si>
    <r>
      <t>2. Konstruktīvo kārtu laukumi (m</t>
    </r>
    <r>
      <rPr>
        <vertAlign val="superscript"/>
        <sz val="10"/>
        <rFont val="Arial Narrow"/>
        <family val="2"/>
      </rPr>
      <t>2</t>
    </r>
    <r>
      <rPr>
        <sz val="10"/>
        <rFont val="Arial Narrow"/>
        <family val="2"/>
      </rPr>
      <t>) doti pa kārtas augšējo virsmu. Materiāla tilpuma apjoms nosakāms, lietojot trapeces šķērsgriezuma laukumu.</t>
    </r>
  </si>
  <si>
    <t>3. Darbi un materiāli - atbilstoši "Ceļu specifikācijas 2017" prasībām.</t>
  </si>
  <si>
    <t>Būvdarbu nosaukums</t>
  </si>
  <si>
    <t>Būvdarbu apjomi Nr. 4</t>
  </si>
  <si>
    <t>Būvdarbu veids</t>
  </si>
  <si>
    <t>Dau-</t>
  </si>
  <si>
    <t xml:space="preserve">                    Veicamā darba īss apraksts</t>
  </si>
  <si>
    <t xml:space="preserve">Mērvienība </t>
  </si>
  <si>
    <t>dzums</t>
  </si>
  <si>
    <t>0,4 kV EPL</t>
  </si>
  <si>
    <t xml:space="preserve">Darbu izmaksas </t>
  </si>
  <si>
    <t>Tranšejas rakšana un aizbēršana viena līdz divu kabeļu (caurules) guldīšanai 0.7m dziļumā</t>
  </si>
  <si>
    <t>Kabeļu aizsargcaurules d=līdz 110 mm ieguldīšana gatavā tranšejā</t>
  </si>
  <si>
    <t>Brauktuves šķembu segums (sagatavošana asfaltēšanai)</t>
  </si>
  <si>
    <t>Iekškvartālu ceļu un gājēju zonas asfalta atjaunošana</t>
  </si>
  <si>
    <t>Ielu (brauktuvju) asfaltbetona seguma demontāža</t>
  </si>
  <si>
    <t>ZS kabeļa no 50 līdz 150 mm2 ievēršana caurulē</t>
  </si>
  <si>
    <t>ZS kabeļa demontāža</t>
  </si>
  <si>
    <t>ZS plastmasas izolācijas kabeļa no 50 līdz 150 mm2  gala apdare</t>
  </si>
  <si>
    <t>Individuālās uzskaites sadalnes ar vienu skaitītāju demontāža (piem., LU)</t>
  </si>
  <si>
    <t xml:space="preserve">Elektroenerģijas ievada uzskaites sadalnes ar strāvmaiņiem uzstādīšana (piem. US24A; US46A tipa) </t>
  </si>
  <si>
    <t>ZS strāvmaiņa uzstādīšana</t>
  </si>
  <si>
    <t>Drošinātāju maiņa</t>
  </si>
  <si>
    <t>Vertikālā zemētāja dziļumā  līdz 2,5 m montāža</t>
  </si>
  <si>
    <t xml:space="preserve">Materiālu izmaksas </t>
  </si>
  <si>
    <t>Strāvmainis 0,4kV iekštipa 150/5A (2. gabarīts, kopne 30mm)</t>
  </si>
  <si>
    <t>Kabelis 1kV, četrdzīslu  4x150 Al</t>
  </si>
  <si>
    <t>Gala apdare (g/a) četrdzīslu kabelim 70-15 0mm2</t>
  </si>
  <si>
    <t>Kabeļu kurpe, skrūvējama 95-240 mm2</t>
  </si>
  <si>
    <t>*tikai cilpkastē</t>
  </si>
  <si>
    <t>Kabeļu aizsardzības caurule d=110, zemē guldāmā, gofrētā, lokanā 450N</t>
  </si>
  <si>
    <t>Marķējuma zīme "Piederības informācija", uzlīme</t>
  </si>
  <si>
    <t>Signāllenta kabeļlīnijai, platums 80 mm</t>
  </si>
  <si>
    <t>Kabeļa marķējums (birka) 50x100 mm</t>
  </si>
  <si>
    <t>Drošības zīme "Bīstami elektrība" 160 mm, uzlīme</t>
  </si>
  <si>
    <t xml:space="preserve">Elektrods zemējuma, cinkots tērauds ar iespēju pagarināt, d=16 mm, 1.5m  </t>
  </si>
  <si>
    <t>Elektroda uzgalis, iesišanai zemē</t>
  </si>
  <si>
    <t>Zemētājvads Cu (izvadiem, savienošanai) d=16 mm, daudzdzīslu vadītājs</t>
  </si>
  <si>
    <t>Drošinātājs, NH2, gG/gL, Inom=200A</t>
  </si>
  <si>
    <t>Drošinātājs, NH2, gG/gL, Inom=125A</t>
  </si>
  <si>
    <t>Sadalne IUSR-400, komplektējama ar strāvmaiņiem līdz 400A</t>
  </si>
  <si>
    <t xml:space="preserve">Uzskaites sadalnes pamatne 1 skaitītājam IUSR-P </t>
  </si>
  <si>
    <t>Keramzīts sadalietaisēm</t>
  </si>
  <si>
    <t>litri</t>
  </si>
  <si>
    <t>Citi darbi</t>
  </si>
  <si>
    <t>Rakšanas atļaujas saņemšana</t>
  </si>
  <si>
    <t>EPL digitālā uzmērīšana</t>
  </si>
  <si>
    <t>km</t>
  </si>
  <si>
    <t xml:space="preserve">                                                                    Inženieris:                            Edgars Zalužinskis</t>
  </si>
  <si>
    <t>Būvdarbu apjomi Nr. 13</t>
  </si>
  <si>
    <t>Elektroapgādes pieslēgums objektam</t>
  </si>
  <si>
    <t>1. Būvuzņēmējam ņemt vērā, ka šīs sadaļas darbu veikšanai, būs nepieciešams slēgt sadarbības līgumu ar AS "Sadales tīkls".</t>
  </si>
  <si>
    <t>2. Darbu veidiem, kuriem uzrādīta tilpuma mērvienība, daudzums uzrādīts blīvā veidā.</t>
  </si>
  <si>
    <t>3. Būvuzņēmējam jāievērtē Darbu daudzumu sarakstā minēto darbu veikšanai nepieciešamie materiāli un papildus darbi, kas nav minēti šajā sarakstā, bet bez kuriem nebūtu iespējama būvdarbu tehnoloģiski pareiza un spēkā esošajiem normatīviem atbilstoša darba veikšana pilnā apjomā.</t>
  </si>
  <si>
    <t>4. Dotais saraksts skatāms kopā ar rasējumiem un citām projekta daļām.</t>
  </si>
  <si>
    <t>5. Projektā paredzētos materiālus iespējams aizstāt ar līdzvērtīgiem, kas nepasliktina ietaises elektrotehniskās īpašības, kā arī izbūves un ekspluatācijas drošību.</t>
  </si>
  <si>
    <t>Piezīmes:</t>
  </si>
  <si>
    <t xml:space="preserve">Būvdarbu apjomi sastādīti, pamatojoties uz SIA"WOLTEC" izstrādāto Tehnisko shēmu (atsevišķš Būvprojekts) </t>
  </si>
</sst>
</file>

<file path=xl/styles.xml><?xml version="1.0" encoding="utf-8"?>
<styleSheet xmlns="http://schemas.openxmlformats.org/spreadsheetml/2006/main">
  <numFmts count="5">
    <numFmt numFmtId="43" formatCode="_-* #,##0.00_-;\-* #,##0.00_-;_-* &quot;-&quot;??_-;_-@_-"/>
    <numFmt numFmtId="164" formatCode="#,##0.00\ _L_s"/>
    <numFmt numFmtId="165" formatCode="_-* #,##0.00_-;\-* #,##0.00_-;_-* \-??_-;_-@_-"/>
    <numFmt numFmtId="166" formatCode="0.0"/>
    <numFmt numFmtId="167" formatCode="0.000"/>
  </numFmts>
  <fonts count="55">
    <font>
      <sz val="12"/>
      <name val="Arial"/>
    </font>
    <font>
      <sz val="10"/>
      <name val="Arial"/>
      <family val="2"/>
      <charset val="186"/>
    </font>
    <font>
      <sz val="10"/>
      <name val="Helv"/>
      <family val="2"/>
    </font>
    <font>
      <sz val="10"/>
      <name val="Helv"/>
    </font>
    <font>
      <sz val="8"/>
      <name val="Arial"/>
      <family val="2"/>
      <charset val="186"/>
    </font>
    <font>
      <sz val="11"/>
      <name val="Arial"/>
      <family val="2"/>
      <charset val="186"/>
    </font>
    <font>
      <sz val="11"/>
      <color indexed="10"/>
      <name val="Arial"/>
      <family val="2"/>
      <charset val="186"/>
    </font>
    <font>
      <sz val="12"/>
      <name val="Arial"/>
      <family val="2"/>
      <charset val="186"/>
    </font>
    <font>
      <b/>
      <sz val="10"/>
      <name val="Arial"/>
      <family val="2"/>
      <charset val="186"/>
    </font>
    <font>
      <b/>
      <i/>
      <sz val="10"/>
      <name val="Arial"/>
      <family val="2"/>
      <charset val="186"/>
    </font>
    <font>
      <sz val="12"/>
      <name val="Arial Narrow"/>
      <family val="2"/>
      <charset val="186"/>
    </font>
    <font>
      <b/>
      <sz val="11"/>
      <color indexed="8"/>
      <name val="Arial Narrow"/>
      <family val="2"/>
      <charset val="186"/>
    </font>
    <font>
      <sz val="11"/>
      <name val="Arial Narrow"/>
      <family val="2"/>
      <charset val="186"/>
    </font>
    <font>
      <b/>
      <sz val="10"/>
      <color indexed="8"/>
      <name val="Arial"/>
      <family val="2"/>
      <charset val="186"/>
    </font>
    <font>
      <i/>
      <sz val="10"/>
      <name val="Arial"/>
      <family val="2"/>
      <charset val="186"/>
    </font>
    <font>
      <sz val="10"/>
      <color rgb="FF000000"/>
      <name val="Arial"/>
      <family val="2"/>
      <charset val="186"/>
    </font>
    <font>
      <sz val="10"/>
      <color indexed="8"/>
      <name val="Arial"/>
      <family val="2"/>
      <charset val="186"/>
    </font>
    <font>
      <b/>
      <sz val="11"/>
      <name val="Arial"/>
      <family val="2"/>
      <charset val="186"/>
    </font>
    <font>
      <sz val="10"/>
      <color theme="1"/>
      <name val="Arial"/>
      <family val="2"/>
      <charset val="186"/>
    </font>
    <font>
      <vertAlign val="superscript"/>
      <sz val="10"/>
      <name val="Arial"/>
      <family val="2"/>
      <charset val="186"/>
    </font>
    <font>
      <sz val="10"/>
      <name val="Arial"/>
      <family val="2"/>
    </font>
    <font>
      <sz val="11"/>
      <color indexed="8"/>
      <name val="Calibri"/>
      <family val="2"/>
    </font>
    <font>
      <b/>
      <u/>
      <sz val="10"/>
      <name val="Arial"/>
      <family val="2"/>
      <charset val="186"/>
    </font>
    <font>
      <i/>
      <sz val="11"/>
      <color rgb="FF7F7F7F"/>
      <name val="Calibri"/>
      <family val="2"/>
      <charset val="186"/>
      <scheme val="minor"/>
    </font>
    <font>
      <b/>
      <sz val="10"/>
      <name val="Arial"/>
      <family val="2"/>
      <charset val="1"/>
    </font>
    <font>
      <sz val="10"/>
      <name val="Arial"/>
      <family val="2"/>
      <charset val="1"/>
    </font>
    <font>
      <b/>
      <sz val="11"/>
      <color indexed="8"/>
      <name val="Arial"/>
      <family val="2"/>
      <charset val="186"/>
    </font>
    <font>
      <b/>
      <sz val="12"/>
      <name val="Arial"/>
      <family val="2"/>
      <charset val="186"/>
    </font>
    <font>
      <vertAlign val="subscript"/>
      <sz val="10"/>
      <name val="Arial"/>
      <family val="2"/>
      <charset val="186"/>
    </font>
    <font>
      <b/>
      <i/>
      <sz val="10"/>
      <color theme="1"/>
      <name val="Arial"/>
      <family val="2"/>
      <charset val="186"/>
    </font>
    <font>
      <sz val="10"/>
      <color rgb="FFFF0000"/>
      <name val="Arial"/>
      <family val="2"/>
      <charset val="186"/>
    </font>
    <font>
      <sz val="12"/>
      <color rgb="FFFF0000"/>
      <name val="Arial"/>
      <family val="2"/>
      <charset val="186"/>
    </font>
    <font>
      <b/>
      <i/>
      <sz val="11"/>
      <name val="Arial"/>
      <family val="2"/>
      <charset val="186"/>
    </font>
    <font>
      <i/>
      <sz val="11"/>
      <name val="Arial"/>
      <family val="2"/>
      <charset val="186"/>
    </font>
    <font>
      <sz val="12"/>
      <color indexed="8"/>
      <name val="Arial"/>
      <family val="2"/>
      <charset val="186"/>
    </font>
    <font>
      <b/>
      <i/>
      <u/>
      <sz val="10"/>
      <name val="Arial"/>
      <family val="2"/>
      <charset val="186"/>
    </font>
    <font>
      <sz val="10"/>
      <color theme="1"/>
      <name val="Arial Narrow"/>
      <family val="2"/>
      <charset val="186"/>
    </font>
    <font>
      <sz val="11"/>
      <color rgb="FF9C0006"/>
      <name val="Calibri"/>
      <family val="2"/>
      <charset val="186"/>
      <scheme val="minor"/>
    </font>
    <font>
      <sz val="11"/>
      <color rgb="FFFF0000"/>
      <name val="Calibri"/>
      <family val="2"/>
      <charset val="186"/>
      <scheme val="minor"/>
    </font>
    <font>
      <sz val="10"/>
      <color theme="6" tint="-0.499984740745262"/>
      <name val="Arial"/>
      <family val="2"/>
      <charset val="186"/>
    </font>
    <font>
      <sz val="12"/>
      <color theme="6" tint="-0.499984740745262"/>
      <name val="Arial"/>
      <family val="2"/>
      <charset val="186"/>
    </font>
    <font>
      <sz val="11"/>
      <color theme="6" tint="-0.499984740745262"/>
      <name val="Arial Narrow"/>
      <family val="2"/>
      <charset val="186"/>
    </font>
    <font>
      <sz val="11"/>
      <color theme="6" tint="-0.499984740745262"/>
      <name val="Calibri"/>
      <family val="2"/>
      <charset val="186"/>
      <scheme val="minor"/>
    </font>
    <font>
      <sz val="10"/>
      <name val="Symbol"/>
      <family val="1"/>
      <charset val="2"/>
    </font>
    <font>
      <sz val="10"/>
      <name val="Arial"/>
    </font>
    <font>
      <sz val="10"/>
      <name val="Arial Narrow"/>
      <family val="2"/>
    </font>
    <font>
      <vertAlign val="superscript"/>
      <sz val="10"/>
      <name val="Arial Narrow"/>
      <family val="2"/>
    </font>
    <font>
      <b/>
      <u/>
      <sz val="11"/>
      <name val="Arial"/>
      <family val="2"/>
      <charset val="186"/>
    </font>
    <font>
      <b/>
      <sz val="8"/>
      <color indexed="8"/>
      <name val="Arial"/>
      <family val="2"/>
      <charset val="186"/>
    </font>
    <font>
      <sz val="8"/>
      <color indexed="8"/>
      <name val="Arial"/>
      <family val="2"/>
      <charset val="186"/>
    </font>
    <font>
      <sz val="10"/>
      <color indexed="53"/>
      <name val="Arial"/>
      <family val="2"/>
      <charset val="186"/>
    </font>
    <font>
      <sz val="10"/>
      <color indexed="10"/>
      <name val="Arial"/>
      <family val="2"/>
      <charset val="186"/>
    </font>
    <font>
      <sz val="10"/>
      <color indexed="22"/>
      <name val="Arial"/>
      <family val="2"/>
      <charset val="186"/>
    </font>
    <font>
      <b/>
      <sz val="8"/>
      <name val="Arial"/>
      <family val="2"/>
      <charset val="186"/>
    </font>
    <font>
      <sz val="10"/>
      <name val="Arial"/>
      <charset val="186"/>
    </font>
  </fonts>
  <fills count="14">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9"/>
        <bgColor indexed="26"/>
      </patternFill>
    </fill>
    <fill>
      <patternFill patternType="solid">
        <fgColor theme="6" tint="0.39997558519241921"/>
        <bgColor indexed="64"/>
      </patternFill>
    </fill>
    <fill>
      <patternFill patternType="solid">
        <fgColor rgb="FFFFC000"/>
        <bgColor indexed="64"/>
      </patternFill>
    </fill>
    <fill>
      <patternFill patternType="solid">
        <fgColor theme="0" tint="-0.249977111117893"/>
        <bgColor indexed="64"/>
      </patternFill>
    </fill>
    <fill>
      <patternFill patternType="solid">
        <fgColor theme="0" tint="-0.249977111117893"/>
        <bgColor rgb="FFC0C0C0"/>
      </patternFill>
    </fill>
    <fill>
      <patternFill patternType="solid">
        <fgColor theme="0" tint="-0.249977111117893"/>
        <bgColor indexed="26"/>
      </patternFill>
    </fill>
    <fill>
      <patternFill patternType="solid">
        <fgColor rgb="FFFFC7CE"/>
      </patternFill>
    </fill>
    <fill>
      <patternFill patternType="solid">
        <fgColor rgb="FFFFFF00"/>
        <bgColor indexed="64"/>
      </patternFill>
    </fill>
    <fill>
      <patternFill patternType="solid">
        <fgColor rgb="FF92D050"/>
        <bgColor indexed="64"/>
      </patternFill>
    </fill>
    <fill>
      <patternFill patternType="solid">
        <fgColor indexed="65"/>
        <bgColor indexed="64"/>
      </patternFill>
    </fill>
  </fills>
  <borders count="13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8"/>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style="medium">
        <color indexed="64"/>
      </left>
      <right/>
      <top style="medium">
        <color indexed="64"/>
      </top>
      <bottom/>
      <diagonal/>
    </border>
    <border>
      <left style="thin">
        <color indexed="8"/>
      </left>
      <right style="medium">
        <color indexed="64"/>
      </right>
      <top style="medium">
        <color indexed="64"/>
      </top>
      <bottom/>
      <diagonal/>
    </border>
    <border>
      <left style="medium">
        <color indexed="64"/>
      </left>
      <right/>
      <top/>
      <bottom/>
      <diagonal/>
    </border>
    <border>
      <left style="thin">
        <color indexed="8"/>
      </left>
      <right style="medium">
        <color indexed="64"/>
      </right>
      <top/>
      <bottom/>
      <diagonal/>
    </border>
    <border>
      <left style="medium">
        <color indexed="64"/>
      </left>
      <right/>
      <top style="medium">
        <color indexed="8"/>
      </top>
      <bottom/>
      <diagonal/>
    </border>
    <border>
      <left style="thin">
        <color indexed="8"/>
      </left>
      <right/>
      <top style="medium">
        <color indexed="8"/>
      </top>
      <bottom/>
      <diagonal/>
    </border>
    <border>
      <left style="thin">
        <color indexed="8"/>
      </left>
      <right style="medium">
        <color indexed="64"/>
      </right>
      <top style="medium">
        <color indexed="8"/>
      </top>
      <bottom/>
      <diagonal/>
    </border>
    <border>
      <left style="medium">
        <color indexed="64"/>
      </left>
      <right/>
      <top style="thin">
        <color indexed="8"/>
      </top>
      <bottom/>
      <diagonal/>
    </border>
    <border>
      <left/>
      <right style="medium">
        <color indexed="64"/>
      </right>
      <top style="thin">
        <color indexed="8"/>
      </top>
      <bottom/>
      <diagonal/>
    </border>
    <border>
      <left style="thin">
        <color indexed="8"/>
      </left>
      <right style="medium">
        <color indexed="64"/>
      </right>
      <top style="thin">
        <color indexed="8"/>
      </top>
      <bottom/>
      <diagonal/>
    </border>
    <border>
      <left style="thin">
        <color indexed="8"/>
      </left>
      <right/>
      <top style="thin">
        <color indexed="8"/>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style="double">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double">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style="double">
        <color indexed="8"/>
      </bottom>
      <diagonal/>
    </border>
    <border>
      <left/>
      <right style="thin">
        <color indexed="8"/>
      </right>
      <top style="thin">
        <color indexed="8"/>
      </top>
      <bottom/>
      <diagonal/>
    </border>
    <border>
      <left style="medium">
        <color indexed="64"/>
      </left>
      <right style="thin">
        <color indexed="8"/>
      </right>
      <top style="medium">
        <color indexed="64"/>
      </top>
      <bottom/>
      <diagonal/>
    </border>
    <border>
      <left style="medium">
        <color indexed="64"/>
      </left>
      <right style="thin">
        <color indexed="8"/>
      </right>
      <top/>
      <bottom/>
      <diagonal/>
    </border>
    <border>
      <left style="medium">
        <color indexed="64"/>
      </left>
      <right style="thin">
        <color indexed="8"/>
      </right>
      <top/>
      <bottom style="medium">
        <color indexed="8"/>
      </bottom>
      <diagonal/>
    </border>
    <border>
      <left style="thin">
        <color indexed="8"/>
      </left>
      <right style="thin">
        <color indexed="8"/>
      </right>
      <top style="medium">
        <color indexed="64"/>
      </top>
      <bottom/>
      <diagonal/>
    </border>
    <border>
      <left style="thin">
        <color indexed="8"/>
      </left>
      <right style="thin">
        <color indexed="8"/>
      </right>
      <top/>
      <bottom style="medium">
        <color indexed="8"/>
      </bottom>
      <diagonal/>
    </border>
    <border>
      <left style="thin">
        <color indexed="8"/>
      </left>
      <right style="medium">
        <color indexed="64"/>
      </right>
      <top/>
      <bottom style="medium">
        <color indexed="8"/>
      </bottom>
      <diagonal/>
    </border>
    <border>
      <left style="medium">
        <color auto="1"/>
      </left>
      <right/>
      <top style="medium">
        <color auto="1"/>
      </top>
      <bottom style="medium">
        <color auto="1"/>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diagonal/>
    </border>
    <border>
      <left style="thin">
        <color indexed="64"/>
      </left>
      <right/>
      <top/>
      <bottom style="double">
        <color indexed="64"/>
      </bottom>
      <diagonal/>
    </border>
    <border>
      <left style="thin">
        <color indexed="64"/>
      </left>
      <right/>
      <top/>
      <bottom/>
      <diagonal/>
    </border>
    <border>
      <left/>
      <right style="thin">
        <color indexed="64"/>
      </right>
      <top style="thin">
        <color indexed="64"/>
      </top>
      <bottom/>
      <diagonal/>
    </border>
    <border>
      <left/>
      <right style="thin">
        <color indexed="8"/>
      </right>
      <top/>
      <bottom/>
      <diagonal/>
    </border>
    <border>
      <left/>
      <right/>
      <top style="thin">
        <color indexed="64"/>
      </top>
      <bottom/>
      <diagonal/>
    </border>
    <border>
      <left/>
      <right style="thin">
        <color indexed="64"/>
      </right>
      <top/>
      <bottom/>
      <diagonal/>
    </border>
    <border>
      <left/>
      <right/>
      <top/>
      <bottom style="thin">
        <color indexed="64"/>
      </bottom>
      <diagonal/>
    </border>
    <border>
      <left style="thin">
        <color indexed="8"/>
      </left>
      <right/>
      <top/>
      <bottom style="double">
        <color indexed="8"/>
      </bottom>
      <diagonal/>
    </border>
    <border>
      <left/>
      <right style="thin">
        <color indexed="8"/>
      </right>
      <top/>
      <bottom style="double">
        <color indexed="8"/>
      </bottom>
      <diagonal/>
    </border>
    <border>
      <left/>
      <right/>
      <top style="medium">
        <color auto="1"/>
      </top>
      <bottom style="medium">
        <color auto="1"/>
      </bottom>
      <diagonal/>
    </border>
    <border>
      <left/>
      <right/>
      <top/>
      <bottom style="double">
        <color indexed="64"/>
      </bottom>
      <diagonal/>
    </border>
    <border>
      <left/>
      <right style="thin">
        <color indexed="64"/>
      </right>
      <top/>
      <bottom style="double">
        <color indexed="64"/>
      </bottom>
      <diagonal/>
    </border>
    <border>
      <left/>
      <right/>
      <top/>
      <bottom style="thin">
        <color indexed="8"/>
      </bottom>
      <diagonal/>
    </border>
    <border>
      <left style="thin">
        <color rgb="FF000000"/>
      </left>
      <right/>
      <top style="thin">
        <color rgb="FF000000"/>
      </top>
      <bottom style="thin">
        <color rgb="FF000000"/>
      </bottom>
      <diagonal/>
    </border>
    <border>
      <left style="thin">
        <color indexed="64"/>
      </left>
      <right/>
      <top style="thin">
        <color indexed="64"/>
      </top>
      <bottom style="double">
        <color indexed="64"/>
      </bottom>
      <diagonal/>
    </border>
    <border>
      <left/>
      <right style="thin">
        <color rgb="FF000000"/>
      </right>
      <top style="thin">
        <color rgb="FF000000"/>
      </top>
      <bottom style="thin">
        <color rgb="FF000000"/>
      </bottom>
      <diagonal/>
    </border>
    <border>
      <left/>
      <right style="thin">
        <color indexed="64"/>
      </right>
      <top style="thin">
        <color indexed="64"/>
      </top>
      <bottom style="double">
        <color indexed="64"/>
      </bottom>
      <diagonal/>
    </border>
    <border>
      <left style="thin">
        <color indexed="8"/>
      </left>
      <right/>
      <top style="thin">
        <color indexed="8"/>
      </top>
      <bottom style="double">
        <color indexed="8"/>
      </bottom>
      <diagonal/>
    </border>
    <border>
      <left/>
      <right style="thin">
        <color indexed="8"/>
      </right>
      <top style="thin">
        <color indexed="8"/>
      </top>
      <bottom style="double">
        <color indexed="8"/>
      </bottom>
      <diagonal/>
    </border>
    <border>
      <left/>
      <right/>
      <top style="thin">
        <color indexed="64"/>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top style="thin">
        <color indexed="8"/>
      </top>
      <bottom style="double">
        <color indexed="8"/>
      </bottom>
      <diagonal/>
    </border>
    <border>
      <left/>
      <right/>
      <top/>
      <bottom style="double">
        <color indexed="8"/>
      </bottom>
      <diagonal/>
    </border>
    <border>
      <left/>
      <right style="thin">
        <color indexed="64"/>
      </right>
      <top style="medium">
        <color auto="1"/>
      </top>
      <bottom style="medium">
        <color indexed="64"/>
      </bottom>
      <diagonal/>
    </border>
    <border>
      <left style="thin">
        <color indexed="8"/>
      </left>
      <right style="thin">
        <color indexed="8"/>
      </right>
      <top/>
      <bottom style="double">
        <color indexed="64"/>
      </bottom>
      <diagonal/>
    </border>
    <border>
      <left style="thin">
        <color indexed="8"/>
      </left>
      <right/>
      <top/>
      <bottom style="double">
        <color indexed="64"/>
      </bottom>
      <diagonal/>
    </border>
    <border>
      <left/>
      <right style="thin">
        <color indexed="8"/>
      </right>
      <top/>
      <bottom style="double">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medium">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8"/>
      </left>
      <right/>
      <top/>
      <bottom style="thin">
        <color indexed="8"/>
      </bottom>
      <diagonal/>
    </border>
    <border>
      <left style="thin">
        <color indexed="8"/>
      </left>
      <right style="thin">
        <color indexed="8"/>
      </right>
      <top style="thin">
        <color indexed="8"/>
      </top>
      <bottom style="double">
        <color indexed="64"/>
      </bottom>
      <diagonal/>
    </border>
    <border>
      <left style="thin">
        <color indexed="8"/>
      </left>
      <right/>
      <top style="thin">
        <color indexed="8"/>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8"/>
      </left>
      <right/>
      <top style="thin">
        <color indexed="8"/>
      </top>
      <bottom style="thin">
        <color indexed="8"/>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8"/>
      </right>
      <top style="thin">
        <color indexed="8"/>
      </top>
      <bottom style="thin">
        <color indexed="8"/>
      </bottom>
      <diagonal/>
    </border>
    <border>
      <left style="thin">
        <color indexed="64"/>
      </left>
      <right style="thin">
        <color indexed="64"/>
      </right>
      <top style="thin">
        <color indexed="8"/>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double">
        <color indexed="64"/>
      </top>
      <bottom style="thin">
        <color indexed="64"/>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64"/>
      </left>
      <right style="medium">
        <color indexed="64"/>
      </right>
      <top style="thin">
        <color indexed="64"/>
      </top>
      <bottom/>
      <diagonal/>
    </border>
    <border>
      <left style="thin">
        <color indexed="8"/>
      </left>
      <right style="medium">
        <color indexed="8"/>
      </right>
      <top style="medium">
        <color indexed="8"/>
      </top>
      <bottom style="medium">
        <color indexed="8"/>
      </bottom>
      <diagonal/>
    </border>
    <border>
      <left style="medium">
        <color indexed="8"/>
      </left>
      <right/>
      <top style="medium">
        <color indexed="8"/>
      </top>
      <bottom/>
      <diagonal/>
    </border>
    <border>
      <left style="medium">
        <color indexed="8"/>
      </left>
      <right style="medium">
        <color indexed="8"/>
      </right>
      <top style="medium">
        <color indexed="8"/>
      </top>
      <bottom/>
      <diagonal/>
    </border>
    <border>
      <left style="medium">
        <color indexed="8"/>
      </left>
      <right/>
      <top/>
      <bottom/>
      <diagonal/>
    </border>
    <border>
      <left style="medium">
        <color indexed="8"/>
      </left>
      <right style="medium">
        <color indexed="8"/>
      </right>
      <top/>
      <bottom/>
      <diagonal/>
    </border>
    <border>
      <left style="medium">
        <color indexed="8"/>
      </left>
      <right/>
      <top/>
      <bottom style="medium">
        <color indexed="8"/>
      </bottom>
      <diagonal/>
    </border>
    <border>
      <left style="medium">
        <color indexed="8"/>
      </left>
      <right style="medium">
        <color indexed="8"/>
      </right>
      <top/>
      <bottom style="medium">
        <color indexed="8"/>
      </bottom>
      <diagonal/>
    </border>
  </borders>
  <cellStyleXfs count="13">
    <xf numFmtId="0" fontId="0" fillId="0" borderId="0"/>
    <xf numFmtId="0" fontId="3" fillId="0" borderId="0"/>
    <xf numFmtId="0" fontId="2" fillId="0" borderId="0"/>
    <xf numFmtId="0" fontId="1" fillId="0" borderId="0"/>
    <xf numFmtId="9" fontId="7" fillId="0" borderId="0" applyFont="0" applyFill="0" applyBorder="0" applyAlignment="0" applyProtection="0"/>
    <xf numFmtId="0" fontId="21" fillId="0" borderId="0"/>
    <xf numFmtId="0" fontId="20" fillId="0" borderId="0"/>
    <xf numFmtId="0" fontId="23" fillId="0" borderId="0" applyNumberFormat="0" applyFill="0" applyBorder="0" applyAlignment="0" applyProtection="0"/>
    <xf numFmtId="0" fontId="37" fillId="10" borderId="0" applyNumberFormat="0" applyBorder="0" applyAlignment="0" applyProtection="0"/>
    <xf numFmtId="0" fontId="44" fillId="0" borderId="0"/>
    <xf numFmtId="0" fontId="1" fillId="0" borderId="0"/>
    <xf numFmtId="0" fontId="1" fillId="0" borderId="0"/>
    <xf numFmtId="0" fontId="1" fillId="0" borderId="0"/>
  </cellStyleXfs>
  <cellXfs count="1195">
    <xf numFmtId="0" fontId="0" fillId="0" borderId="0" xfId="0"/>
    <xf numFmtId="0" fontId="1" fillId="0" borderId="0" xfId="0" applyFont="1"/>
    <xf numFmtId="0" fontId="5" fillId="0" borderId="0" xfId="0" applyFont="1"/>
    <xf numFmtId="0" fontId="5" fillId="0" borderId="0" xfId="0" applyNumberFormat="1" applyFont="1" applyAlignment="1"/>
    <xf numFmtId="0" fontId="5" fillId="0" borderId="0" xfId="0" applyFont="1" applyAlignment="1">
      <alignment horizontal="right"/>
    </xf>
    <xf numFmtId="2" fontId="5" fillId="0" borderId="0" xfId="0" applyNumberFormat="1" applyFont="1"/>
    <xf numFmtId="0" fontId="5" fillId="0" borderId="0" xfId="0" applyNumberFormat="1" applyFont="1" applyAlignment="1">
      <alignment horizontal="right"/>
    </xf>
    <xf numFmtId="0" fontId="5" fillId="0" borderId="0" xfId="0" applyNumberFormat="1" applyFont="1" applyAlignment="1">
      <alignment horizontal="left"/>
    </xf>
    <xf numFmtId="2" fontId="6" fillId="0" borderId="0" xfId="0" applyNumberFormat="1" applyFont="1"/>
    <xf numFmtId="0" fontId="1" fillId="0" borderId="0" xfId="0" applyFont="1" applyFill="1"/>
    <xf numFmtId="0" fontId="1" fillId="0" borderId="0" xfId="0" applyFont="1" applyFill="1" applyAlignment="1">
      <alignment vertical="center"/>
    </xf>
    <xf numFmtId="0" fontId="11" fillId="0" borderId="0" xfId="1" applyNumberFormat="1" applyFont="1" applyBorder="1" applyAlignment="1" applyProtection="1"/>
    <xf numFmtId="0" fontId="10" fillId="0" borderId="0" xfId="0" applyFont="1"/>
    <xf numFmtId="0" fontId="12" fillId="0" borderId="0" xfId="0" applyFont="1"/>
    <xf numFmtId="0" fontId="12" fillId="0" borderId="0" xfId="0" applyNumberFormat="1" applyFont="1" applyAlignment="1"/>
    <xf numFmtId="0" fontId="12" fillId="0" borderId="0" xfId="0" applyFont="1" applyBorder="1"/>
    <xf numFmtId="0" fontId="12" fillId="0" borderId="0" xfId="0" applyFont="1" applyAlignment="1">
      <alignment horizontal="right"/>
    </xf>
    <xf numFmtId="0" fontId="12" fillId="0" borderId="0" xfId="0" applyNumberFormat="1" applyFont="1" applyAlignment="1">
      <alignment horizontal="center"/>
    </xf>
    <xf numFmtId="0" fontId="8" fillId="0" borderId="0" xfId="0" applyFont="1" applyFill="1" applyAlignment="1">
      <alignment horizontal="left"/>
    </xf>
    <xf numFmtId="0" fontId="1" fillId="0" borderId="0" xfId="0" applyFont="1" applyFill="1" applyAlignment="1">
      <alignment horizontal="center"/>
    </xf>
    <xf numFmtId="0" fontId="1" fillId="0" borderId="6" xfId="0" applyFont="1" applyFill="1" applyBorder="1" applyAlignment="1">
      <alignment horizontal="center" vertical="center"/>
    </xf>
    <xf numFmtId="0" fontId="13" fillId="0" borderId="0" xfId="1" applyNumberFormat="1" applyFont="1" applyBorder="1" applyAlignment="1" applyProtection="1"/>
    <xf numFmtId="0" fontId="8" fillId="0" borderId="0" xfId="0" applyFont="1"/>
    <xf numFmtId="0" fontId="1" fillId="0" borderId="0" xfId="0" applyNumberFormat="1" applyFont="1" applyAlignment="1"/>
    <xf numFmtId="0" fontId="1" fillId="0" borderId="0" xfId="0" applyNumberFormat="1" applyFont="1" applyAlignment="1">
      <alignment horizontal="right"/>
    </xf>
    <xf numFmtId="0" fontId="1" fillId="0" borderId="6" xfId="0" applyFont="1" applyFill="1" applyBorder="1" applyAlignment="1">
      <alignment vertical="center"/>
    </xf>
    <xf numFmtId="0" fontId="1" fillId="0" borderId="7" xfId="0" applyFont="1" applyFill="1" applyBorder="1" applyAlignment="1">
      <alignment vertical="center"/>
    </xf>
    <xf numFmtId="0" fontId="1" fillId="0" borderId="7" xfId="0" applyFont="1" applyFill="1" applyBorder="1" applyAlignment="1">
      <alignment vertical="center" wrapText="1"/>
    </xf>
    <xf numFmtId="0" fontId="1" fillId="0" borderId="7" xfId="0" applyFont="1" applyFill="1" applyBorder="1" applyAlignment="1">
      <alignment horizontal="center" vertical="center"/>
    </xf>
    <xf numFmtId="0" fontId="14" fillId="0" borderId="0" xfId="0" applyFont="1" applyFill="1"/>
    <xf numFmtId="0" fontId="14" fillId="0" borderId="0" xfId="0" applyFont="1" applyFill="1" applyAlignment="1">
      <alignment horizontal="left"/>
    </xf>
    <xf numFmtId="0" fontId="1" fillId="0" borderId="0" xfId="0" applyFont="1" applyFill="1" applyBorder="1"/>
    <xf numFmtId="0" fontId="1" fillId="0" borderId="6" xfId="0" applyFont="1" applyFill="1" applyBorder="1" applyAlignment="1">
      <alignment horizontal="center"/>
    </xf>
    <xf numFmtId="0" fontId="1" fillId="0" borderId="6" xfId="0" applyFont="1" applyBorder="1" applyAlignment="1">
      <alignment horizontal="center" vertical="justify"/>
    </xf>
    <xf numFmtId="0" fontId="1" fillId="0" borderId="6" xfId="0" applyFont="1" applyBorder="1" applyAlignment="1">
      <alignment vertical="top" wrapText="1"/>
    </xf>
    <xf numFmtId="0" fontId="1" fillId="0" borderId="1" xfId="0" applyFont="1" applyBorder="1" applyAlignment="1">
      <alignment horizontal="center" vertical="justify"/>
    </xf>
    <xf numFmtId="0" fontId="1" fillId="0" borderId="6" xfId="0" applyFont="1" applyBorder="1" applyAlignment="1">
      <alignment horizontal="center" vertical="center"/>
    </xf>
    <xf numFmtId="43" fontId="1" fillId="0" borderId="0" xfId="0" applyNumberFormat="1" applyFont="1" applyFill="1" applyAlignment="1">
      <alignment vertical="center"/>
    </xf>
    <xf numFmtId="0" fontId="8" fillId="0" borderId="0" xfId="0" applyNumberFormat="1" applyFont="1" applyAlignment="1"/>
    <xf numFmtId="0" fontId="8" fillId="0" borderId="0" xfId="0" applyNumberFormat="1" applyFont="1" applyAlignment="1">
      <alignment horizontal="center"/>
    </xf>
    <xf numFmtId="0" fontId="8" fillId="0" borderId="0" xfId="0" applyNumberFormat="1" applyFont="1" applyAlignment="1">
      <alignment horizontal="left"/>
    </xf>
    <xf numFmtId="0" fontId="1" fillId="0" borderId="6" xfId="0" applyNumberFormat="1" applyFont="1" applyFill="1" applyBorder="1" applyAlignment="1">
      <alignment horizontal="center"/>
    </xf>
    <xf numFmtId="0" fontId="1" fillId="0" borderId="6" xfId="0" applyNumberFormat="1" applyFont="1" applyFill="1" applyBorder="1" applyAlignment="1">
      <alignment horizontal="right"/>
    </xf>
    <xf numFmtId="0" fontId="1" fillId="0" borderId="6" xfId="0" applyFont="1" applyFill="1" applyBorder="1" applyAlignment="1">
      <alignment horizontal="center" vertical="center" wrapText="1"/>
    </xf>
    <xf numFmtId="0" fontId="1" fillId="0" borderId="6" xfId="0" applyFont="1" applyFill="1" applyBorder="1" applyAlignment="1" applyProtection="1">
      <alignment horizontal="center" vertical="center" wrapText="1"/>
      <protection locked="0"/>
    </xf>
    <xf numFmtId="43" fontId="1" fillId="0" borderId="0" xfId="0" applyNumberFormat="1" applyFont="1"/>
    <xf numFmtId="0" fontId="1" fillId="0" borderId="6" xfId="0" applyFont="1" applyBorder="1" applyAlignment="1">
      <alignment horizontal="center" vertical="center" wrapText="1"/>
    </xf>
    <xf numFmtId="0" fontId="1" fillId="0" borderId="0" xfId="4" applyNumberFormat="1" applyFont="1" applyFill="1" applyBorder="1" applyAlignment="1" applyProtection="1">
      <alignment horizontal="left"/>
    </xf>
    <xf numFmtId="0" fontId="8" fillId="0" borderId="0" xfId="0" applyFont="1" applyBorder="1" applyAlignment="1"/>
    <xf numFmtId="0" fontId="1" fillId="0" borderId="0" xfId="0" applyFont="1" applyBorder="1" applyAlignment="1">
      <alignment horizontal="left" vertical="center"/>
    </xf>
    <xf numFmtId="0" fontId="1" fillId="0" borderId="0" xfId="0" applyFont="1" applyFill="1" applyAlignment="1">
      <alignment horizontal="left"/>
    </xf>
    <xf numFmtId="0" fontId="1" fillId="0" borderId="0" xfId="0" applyFont="1" applyFill="1" applyBorder="1" applyAlignment="1"/>
    <xf numFmtId="0" fontId="1" fillId="4" borderId="40" xfId="0" applyNumberFormat="1" applyFont="1" applyFill="1" applyBorder="1" applyAlignment="1">
      <alignment horizontal="right"/>
    </xf>
    <xf numFmtId="0" fontId="1" fillId="0" borderId="40" xfId="0" applyFont="1" applyBorder="1" applyAlignment="1">
      <alignment horizontal="right"/>
    </xf>
    <xf numFmtId="0" fontId="1" fillId="4" borderId="40" xfId="0" applyNumberFormat="1" applyFont="1" applyFill="1" applyBorder="1" applyAlignment="1">
      <alignment horizontal="center"/>
    </xf>
    <xf numFmtId="0" fontId="1" fillId="0" borderId="39" xfId="0" applyNumberFormat="1" applyFont="1" applyBorder="1" applyAlignment="1"/>
    <xf numFmtId="0" fontId="8" fillId="0" borderId="39" xfId="0" applyNumberFormat="1" applyFont="1" applyBorder="1" applyAlignment="1">
      <alignment horizontal="right"/>
    </xf>
    <xf numFmtId="0" fontId="1" fillId="0" borderId="39" xfId="0" applyNumberFormat="1" applyFont="1" applyBorder="1" applyAlignment="1">
      <alignment horizontal="center"/>
    </xf>
    <xf numFmtId="0" fontId="1" fillId="0" borderId="39" xfId="0" applyNumberFormat="1" applyFont="1" applyBorder="1" applyAlignment="1">
      <alignment horizontal="right"/>
    </xf>
    <xf numFmtId="0" fontId="8" fillId="0" borderId="36" xfId="0" applyNumberFormat="1" applyFont="1" applyBorder="1" applyAlignment="1">
      <alignment horizontal="center"/>
    </xf>
    <xf numFmtId="0" fontId="1" fillId="0" borderId="36" xfId="0" applyNumberFormat="1" applyFont="1" applyBorder="1" applyAlignment="1">
      <alignment horizontal="center"/>
    </xf>
    <xf numFmtId="2" fontId="1" fillId="0" borderId="36" xfId="0" applyNumberFormat="1" applyFont="1" applyBorder="1" applyAlignment="1">
      <alignment horizontal="center"/>
    </xf>
    <xf numFmtId="0" fontId="1" fillId="0" borderId="6" xfId="0" applyFont="1" applyBorder="1" applyAlignment="1">
      <alignment horizontal="center"/>
    </xf>
    <xf numFmtId="0" fontId="1" fillId="0" borderId="36" xfId="0" applyNumberFormat="1" applyFont="1" applyBorder="1" applyAlignment="1">
      <alignment horizontal="right"/>
    </xf>
    <xf numFmtId="0" fontId="1" fillId="0" borderId="6" xfId="0" applyNumberFormat="1" applyFont="1" applyBorder="1" applyAlignment="1">
      <alignment horizontal="center"/>
    </xf>
    <xf numFmtId="0" fontId="1" fillId="2" borderId="1" xfId="0" applyFont="1" applyFill="1" applyBorder="1" applyAlignment="1">
      <alignment horizontal="center"/>
    </xf>
    <xf numFmtId="0" fontId="1" fillId="0" borderId="28" xfId="0" applyFont="1" applyBorder="1" applyAlignment="1">
      <alignment horizontal="center" vertical="center"/>
    </xf>
    <xf numFmtId="0" fontId="1" fillId="0" borderId="1" xfId="0" applyFont="1" applyBorder="1" applyAlignment="1">
      <alignment horizontal="center"/>
    </xf>
    <xf numFmtId="0" fontId="1" fillId="0" borderId="1" xfId="0" applyFont="1" applyBorder="1" applyAlignment="1"/>
    <xf numFmtId="0" fontId="1" fillId="3" borderId="6" xfId="0" applyFont="1" applyFill="1" applyBorder="1" applyAlignment="1">
      <alignment horizontal="center"/>
    </xf>
    <xf numFmtId="0" fontId="1" fillId="0" borderId="1" xfId="0" applyFont="1" applyBorder="1" applyAlignment="1">
      <alignment horizontal="left"/>
    </xf>
    <xf numFmtId="0" fontId="1" fillId="3" borderId="28" xfId="0" applyFont="1" applyFill="1" applyBorder="1" applyAlignment="1">
      <alignment horizontal="center" vertical="center"/>
    </xf>
    <xf numFmtId="0" fontId="16" fillId="0" borderId="1" xfId="0" applyFont="1" applyBorder="1" applyAlignment="1">
      <alignment horizontal="left" vertical="center" wrapText="1"/>
    </xf>
    <xf numFmtId="0" fontId="1" fillId="2" borderId="6" xfId="0" applyFont="1" applyFill="1" applyBorder="1" applyAlignment="1">
      <alignment horizontal="center"/>
    </xf>
    <xf numFmtId="0" fontId="1" fillId="0" borderId="1" xfId="0" applyFont="1" applyBorder="1" applyAlignment="1">
      <alignment horizontal="left" vertical="center" wrapText="1"/>
    </xf>
    <xf numFmtId="0" fontId="1" fillId="0" borderId="1" xfId="0" applyFont="1" applyBorder="1" applyAlignment="1">
      <alignment horizontal="left" vertical="center"/>
    </xf>
    <xf numFmtId="0" fontId="1" fillId="3" borderId="1" xfId="0" applyFont="1" applyFill="1" applyBorder="1" applyAlignment="1">
      <alignment horizontal="left"/>
    </xf>
    <xf numFmtId="0" fontId="12" fillId="0" borderId="0" xfId="0" applyFont="1" applyFill="1" applyAlignment="1">
      <alignment horizontal="left" vertical="center" wrapText="1"/>
    </xf>
    <xf numFmtId="0" fontId="26" fillId="0" borderId="0" xfId="1" applyNumberFormat="1" applyFont="1" applyBorder="1" applyAlignment="1" applyProtection="1"/>
    <xf numFmtId="0" fontId="27" fillId="0" borderId="0" xfId="0" applyFont="1"/>
    <xf numFmtId="0" fontId="7" fillId="0" borderId="0" xfId="0" applyNumberFormat="1" applyFont="1" applyAlignment="1"/>
    <xf numFmtId="0" fontId="7" fillId="0" borderId="0" xfId="0" applyFont="1"/>
    <xf numFmtId="0" fontId="17" fillId="0" borderId="0" xfId="0" applyNumberFormat="1" applyFont="1" applyAlignment="1"/>
    <xf numFmtId="0" fontId="17" fillId="0" borderId="0" xfId="0" applyFont="1" applyAlignment="1">
      <alignment horizontal="center"/>
    </xf>
    <xf numFmtId="0" fontId="7" fillId="0" borderId="0" xfId="0" applyFont="1" applyAlignment="1">
      <alignment horizontal="right"/>
    </xf>
    <xf numFmtId="2" fontId="7" fillId="0" borderId="0" xfId="0" applyNumberFormat="1" applyFont="1"/>
    <xf numFmtId="0" fontId="5" fillId="0" borderId="0" xfId="0" applyFont="1" applyBorder="1"/>
    <xf numFmtId="0" fontId="5" fillId="0" borderId="26" xfId="0" applyFont="1" applyBorder="1"/>
    <xf numFmtId="0" fontId="5" fillId="0" borderId="26" xfId="0" applyFont="1" applyBorder="1" applyAlignment="1">
      <alignment horizontal="center"/>
    </xf>
    <xf numFmtId="0" fontId="5" fillId="0" borderId="5" xfId="0" applyFont="1" applyBorder="1" applyAlignment="1">
      <alignment horizontal="center"/>
    </xf>
    <xf numFmtId="0" fontId="5" fillId="0" borderId="5" xfId="0" applyFont="1" applyBorder="1"/>
    <xf numFmtId="2" fontId="5" fillId="0" borderId="5" xfId="0" applyNumberFormat="1" applyFont="1" applyBorder="1" applyAlignment="1">
      <alignment horizontal="center"/>
    </xf>
    <xf numFmtId="2" fontId="5" fillId="0" borderId="5" xfId="0" applyNumberFormat="1" applyFont="1" applyBorder="1" applyAlignment="1">
      <alignment horizontal="right"/>
    </xf>
    <xf numFmtId="2" fontId="5" fillId="0" borderId="8" xfId="0" applyNumberFormat="1" applyFont="1" applyBorder="1" applyAlignment="1">
      <alignment horizontal="center"/>
    </xf>
    <xf numFmtId="2" fontId="5" fillId="0" borderId="8" xfId="0" applyNumberFormat="1" applyFont="1" applyBorder="1" applyAlignment="1">
      <alignment horizontal="right"/>
    </xf>
    <xf numFmtId="0" fontId="5" fillId="0" borderId="7" xfId="0" applyFont="1" applyBorder="1" applyAlignment="1">
      <alignment horizontal="center"/>
    </xf>
    <xf numFmtId="0" fontId="5" fillId="0" borderId="7" xfId="0" applyFont="1" applyBorder="1"/>
    <xf numFmtId="2" fontId="5" fillId="0" borderId="7" xfId="0" applyNumberFormat="1" applyFont="1" applyBorder="1" applyAlignment="1">
      <alignment horizontal="center"/>
    </xf>
    <xf numFmtId="2" fontId="5" fillId="0" borderId="7" xfId="0" applyNumberFormat="1" applyFont="1" applyBorder="1"/>
    <xf numFmtId="0" fontId="1" fillId="0" borderId="36" xfId="0" applyFont="1" applyBorder="1" applyAlignment="1">
      <alignment horizontal="left"/>
    </xf>
    <xf numFmtId="49" fontId="1" fillId="0" borderId="28" xfId="0" applyNumberFormat="1" applyFont="1" applyBorder="1" applyAlignment="1">
      <alignment horizontal="center" vertical="center"/>
    </xf>
    <xf numFmtId="0" fontId="17" fillId="0" borderId="0" xfId="0" applyFont="1"/>
    <xf numFmtId="0" fontId="17" fillId="0" borderId="0" xfId="0" applyNumberFormat="1" applyFont="1" applyAlignment="1">
      <alignment horizontal="center"/>
    </xf>
    <xf numFmtId="0" fontId="5" fillId="0" borderId="0" xfId="4" applyNumberFormat="1" applyFont="1" applyFill="1" applyBorder="1" applyAlignment="1" applyProtection="1">
      <alignment horizontal="left"/>
    </xf>
    <xf numFmtId="0" fontId="17" fillId="0" borderId="0" xfId="0" applyFont="1" applyBorder="1" applyAlignment="1"/>
    <xf numFmtId="0" fontId="5" fillId="0" borderId="0" xfId="0" applyFont="1" applyBorder="1" applyAlignment="1">
      <alignment horizontal="left" vertical="center"/>
    </xf>
    <xf numFmtId="0" fontId="5" fillId="0" borderId="0" xfId="0" applyFont="1" applyFill="1" applyAlignment="1">
      <alignment horizontal="left"/>
    </xf>
    <xf numFmtId="0" fontId="5" fillId="0" borderId="0" xfId="0" applyFont="1" applyFill="1" applyBorder="1" applyAlignment="1"/>
    <xf numFmtId="0" fontId="17" fillId="0" borderId="0" xfId="0" applyNumberFormat="1" applyFont="1" applyAlignment="1">
      <alignment horizontal="left"/>
    </xf>
    <xf numFmtId="0" fontId="5" fillId="0" borderId="0" xfId="0" applyFont="1" applyFill="1"/>
    <xf numFmtId="0" fontId="18" fillId="3" borderId="6" xfId="0" applyFont="1" applyFill="1" applyBorder="1"/>
    <xf numFmtId="0" fontId="18" fillId="0" borderId="6" xfId="0" applyFont="1" applyFill="1" applyBorder="1"/>
    <xf numFmtId="0" fontId="18" fillId="0" borderId="6" xfId="0" applyFont="1" applyFill="1" applyBorder="1" applyAlignment="1">
      <alignment horizontal="left"/>
    </xf>
    <xf numFmtId="0" fontId="5" fillId="4" borderId="40" xfId="0" applyNumberFormat="1" applyFont="1" applyFill="1" applyBorder="1" applyAlignment="1">
      <alignment horizontal="right"/>
    </xf>
    <xf numFmtId="0" fontId="5" fillId="4" borderId="40" xfId="0" applyNumberFormat="1" applyFont="1" applyFill="1" applyBorder="1" applyAlignment="1">
      <alignment horizontal="center"/>
    </xf>
    <xf numFmtId="0" fontId="8" fillId="3" borderId="0" xfId="0" applyFont="1" applyFill="1"/>
    <xf numFmtId="0" fontId="1" fillId="3" borderId="0" xfId="0" applyNumberFormat="1" applyFont="1" applyFill="1" applyAlignment="1"/>
    <xf numFmtId="0" fontId="1" fillId="3" borderId="0" xfId="0" applyFont="1" applyFill="1"/>
    <xf numFmtId="0" fontId="8" fillId="3" borderId="0" xfId="0" applyNumberFormat="1" applyFont="1" applyFill="1" applyAlignment="1"/>
    <xf numFmtId="0" fontId="8" fillId="3" borderId="0" xfId="0" applyNumberFormat="1" applyFont="1" applyFill="1" applyAlignment="1">
      <alignment horizontal="left"/>
    </xf>
    <xf numFmtId="0" fontId="1" fillId="3" borderId="0" xfId="0" applyNumberFormat="1" applyFont="1" applyFill="1" applyAlignment="1">
      <alignment horizontal="center"/>
    </xf>
    <xf numFmtId="0" fontId="8" fillId="3" borderId="0" xfId="0" applyNumberFormat="1" applyFont="1" applyFill="1" applyAlignment="1">
      <alignment horizontal="left" wrapText="1"/>
    </xf>
    <xf numFmtId="0" fontId="1" fillId="3" borderId="0" xfId="0" applyNumberFormat="1" applyFont="1" applyFill="1" applyAlignment="1">
      <alignment horizontal="left"/>
    </xf>
    <xf numFmtId="0" fontId="5" fillId="0" borderId="0" xfId="0" applyFont="1" applyFill="1" applyAlignment="1">
      <alignment vertical="center"/>
    </xf>
    <xf numFmtId="0" fontId="30" fillId="0" borderId="0" xfId="0" applyFont="1"/>
    <xf numFmtId="0" fontId="31" fillId="0" borderId="0" xfId="0" applyFont="1"/>
    <xf numFmtId="0" fontId="1" fillId="0" borderId="6" xfId="0" applyFont="1" applyFill="1" applyBorder="1" applyAlignment="1">
      <alignment vertical="top" wrapText="1"/>
    </xf>
    <xf numFmtId="0" fontId="31" fillId="0" borderId="0" xfId="0" applyFont="1" applyFill="1"/>
    <xf numFmtId="0" fontId="1" fillId="0" borderId="52" xfId="0" applyFont="1" applyBorder="1" applyAlignment="1">
      <alignment vertical="top" wrapText="1"/>
    </xf>
    <xf numFmtId="0" fontId="5" fillId="5" borderId="4" xfId="0" applyFont="1" applyFill="1" applyBorder="1" applyAlignment="1">
      <alignment horizontal="center" vertical="center" wrapText="1"/>
    </xf>
    <xf numFmtId="0" fontId="1" fillId="0" borderId="6" xfId="0" applyFont="1" applyBorder="1" applyAlignment="1">
      <alignment horizontal="center" vertical="top" wrapText="1"/>
    </xf>
    <xf numFmtId="0" fontId="5" fillId="0" borderId="0" xfId="0" applyFont="1" applyAlignment="1">
      <alignment horizontal="center" vertical="center" wrapText="1"/>
    </xf>
    <xf numFmtId="0" fontId="8" fillId="0" borderId="0" xfId="0" applyFont="1" applyFill="1" applyAlignment="1">
      <alignment horizontal="center"/>
    </xf>
    <xf numFmtId="0" fontId="5" fillId="0" borderId="0" xfId="0" applyFont="1" applyFill="1" applyAlignment="1">
      <alignment horizontal="left" vertical="center" wrapText="1"/>
    </xf>
    <xf numFmtId="0" fontId="26" fillId="3" borderId="0" xfId="1" applyNumberFormat="1" applyFont="1" applyFill="1" applyBorder="1" applyAlignment="1" applyProtection="1"/>
    <xf numFmtId="2" fontId="1" fillId="0" borderId="5" xfId="0" applyNumberFormat="1" applyFont="1" applyFill="1" applyBorder="1" applyAlignment="1">
      <alignment horizontal="center"/>
    </xf>
    <xf numFmtId="0" fontId="17" fillId="0" borderId="0" xfId="0" applyFont="1" applyFill="1" applyAlignment="1">
      <alignment horizontal="center"/>
    </xf>
    <xf numFmtId="0" fontId="32" fillId="0" borderId="0" xfId="0" applyFont="1" applyFill="1"/>
    <xf numFmtId="0" fontId="5" fillId="0" borderId="0" xfId="0" applyFont="1" applyFill="1" applyAlignment="1">
      <alignment horizontal="center"/>
    </xf>
    <xf numFmtId="0" fontId="5" fillId="0" borderId="6" xfId="0" applyFont="1" applyFill="1" applyBorder="1" applyAlignment="1">
      <alignment horizontal="center" vertical="center"/>
    </xf>
    <xf numFmtId="0" fontId="5" fillId="0" borderId="6" xfId="0" applyFont="1" applyBorder="1" applyAlignment="1">
      <alignment horizontal="center" vertical="justify"/>
    </xf>
    <xf numFmtId="0" fontId="5" fillId="0" borderId="6" xfId="0" applyFont="1" applyBorder="1" applyAlignment="1">
      <alignment horizontal="center" vertical="center"/>
    </xf>
    <xf numFmtId="0" fontId="5" fillId="0" borderId="7" xfId="0" applyFont="1" applyFill="1" applyBorder="1" applyAlignment="1">
      <alignment vertical="center"/>
    </xf>
    <xf numFmtId="0" fontId="5" fillId="0" borderId="7" xfId="0" applyFont="1" applyFill="1" applyBorder="1" applyAlignment="1">
      <alignment horizontal="center" vertical="center"/>
    </xf>
    <xf numFmtId="0" fontId="33" fillId="0" borderId="0" xfId="0" applyFont="1" applyFill="1"/>
    <xf numFmtId="0" fontId="33" fillId="0" borderId="0" xfId="0" applyFont="1" applyFill="1" applyAlignment="1">
      <alignment horizontal="left"/>
    </xf>
    <xf numFmtId="0" fontId="17" fillId="0" borderId="0" xfId="0" applyFont="1" applyFill="1" applyAlignment="1">
      <alignment horizontal="left"/>
    </xf>
    <xf numFmtId="0" fontId="5" fillId="0" borderId="5" xfId="0" applyFont="1" applyFill="1" applyBorder="1" applyAlignment="1">
      <alignment horizontal="center" vertical="center"/>
    </xf>
    <xf numFmtId="0" fontId="5" fillId="0" borderId="6" xfId="0" applyFont="1" applyFill="1" applyBorder="1" applyAlignment="1">
      <alignment vertical="center"/>
    </xf>
    <xf numFmtId="0" fontId="18" fillId="0" borderId="6" xfId="0" applyFont="1" applyFill="1" applyBorder="1" applyAlignment="1">
      <alignment horizontal="center"/>
    </xf>
    <xf numFmtId="0" fontId="18" fillId="3" borderId="6" xfId="0" applyFont="1" applyFill="1" applyBorder="1" applyAlignment="1">
      <alignment horizontal="center"/>
    </xf>
    <xf numFmtId="0" fontId="5" fillId="0" borderId="27" xfId="0" applyFont="1" applyFill="1" applyBorder="1" applyAlignment="1">
      <alignment horizontal="center" vertical="center"/>
    </xf>
    <xf numFmtId="0" fontId="27" fillId="0" borderId="0" xfId="0" applyNumberFormat="1" applyFont="1" applyAlignment="1"/>
    <xf numFmtId="0" fontId="7" fillId="0" borderId="0" xfId="0" applyNumberFormat="1" applyFont="1" applyAlignment="1">
      <alignment horizontal="right"/>
    </xf>
    <xf numFmtId="0" fontId="27" fillId="0" borderId="0" xfId="0" applyNumberFormat="1" applyFont="1" applyAlignment="1">
      <alignment horizontal="left"/>
    </xf>
    <xf numFmtId="0" fontId="27" fillId="0" borderId="0" xfId="0" applyNumberFormat="1" applyFont="1" applyAlignment="1">
      <alignment horizontal="center"/>
    </xf>
    <xf numFmtId="0" fontId="34" fillId="0" borderId="0" xfId="0" applyNumberFormat="1" applyFont="1" applyAlignment="1"/>
    <xf numFmtId="0" fontId="34" fillId="0" borderId="0" xfId="0" applyNumberFormat="1" applyFont="1" applyAlignment="1">
      <alignment horizontal="center"/>
    </xf>
    <xf numFmtId="0" fontId="7" fillId="0" borderId="0" xfId="0" applyNumberFormat="1" applyFont="1" applyBorder="1"/>
    <xf numFmtId="0" fontId="27" fillId="0" borderId="13" xfId="0" applyNumberFormat="1" applyFont="1" applyBorder="1" applyAlignment="1">
      <alignment horizontal="center"/>
    </xf>
    <xf numFmtId="0" fontId="27" fillId="0" borderId="14" xfId="0" applyNumberFormat="1" applyFont="1" applyBorder="1" applyAlignment="1"/>
    <xf numFmtId="0" fontId="27" fillId="0" borderId="15" xfId="0" applyNumberFormat="1" applyFont="1" applyBorder="1" applyAlignment="1"/>
    <xf numFmtId="0" fontId="27" fillId="0" borderId="16" xfId="0" applyNumberFormat="1" applyFont="1" applyBorder="1" applyAlignment="1">
      <alignment horizontal="center"/>
    </xf>
    <xf numFmtId="0" fontId="27" fillId="0" borderId="6" xfId="0" applyNumberFormat="1" applyFont="1" applyBorder="1" applyAlignment="1"/>
    <xf numFmtId="2" fontId="27" fillId="0" borderId="17" xfId="0" applyNumberFormat="1" applyFont="1" applyBorder="1" applyAlignment="1"/>
    <xf numFmtId="0" fontId="27" fillId="0" borderId="16" xfId="0" applyNumberFormat="1" applyFont="1" applyBorder="1" applyAlignment="1">
      <alignment horizontal="right"/>
    </xf>
    <xf numFmtId="0" fontId="27" fillId="0" borderId="3" xfId="0" applyNumberFormat="1" applyFont="1" applyBorder="1" applyAlignment="1">
      <alignment horizontal="left"/>
    </xf>
    <xf numFmtId="2" fontId="27" fillId="0" borderId="18" xfId="0" applyNumberFormat="1" applyFont="1" applyBorder="1" applyAlignment="1"/>
    <xf numFmtId="0" fontId="27" fillId="0" borderId="19" xfId="0" applyNumberFormat="1" applyFont="1" applyBorder="1" applyAlignment="1"/>
    <xf numFmtId="0" fontId="27" fillId="0" borderId="16" xfId="0" applyNumberFormat="1" applyFont="1" applyBorder="1" applyAlignment="1"/>
    <xf numFmtId="0" fontId="27" fillId="0" borderId="18" xfId="0" applyNumberFormat="1" applyFont="1" applyBorder="1" applyAlignment="1"/>
    <xf numFmtId="0" fontId="27" fillId="0" borderId="9" xfId="0" applyNumberFormat="1" applyFont="1" applyBorder="1" applyAlignment="1"/>
    <xf numFmtId="0" fontId="27" fillId="0" borderId="20" xfId="0" applyNumberFormat="1" applyFont="1" applyBorder="1" applyAlignment="1"/>
    <xf numFmtId="0" fontId="27" fillId="0" borderId="21" xfId="0" applyNumberFormat="1" applyFont="1" applyBorder="1" applyAlignment="1"/>
    <xf numFmtId="0" fontId="27" fillId="0" borderId="11" xfId="0" applyNumberFormat="1" applyFont="1" applyBorder="1" applyAlignment="1"/>
    <xf numFmtId="0" fontId="27" fillId="2" borderId="0" xfId="0" applyNumberFormat="1" applyFont="1" applyFill="1" applyBorder="1" applyAlignment="1">
      <alignment horizontal="right"/>
    </xf>
    <xf numFmtId="2" fontId="27" fillId="0" borderId="22" xfId="0" applyNumberFormat="1" applyFont="1" applyBorder="1" applyAlignment="1"/>
    <xf numFmtId="0" fontId="27" fillId="0" borderId="0" xfId="0" applyNumberFormat="1" applyFont="1" applyBorder="1" applyAlignment="1">
      <alignment horizontal="right"/>
    </xf>
    <xf numFmtId="0" fontId="27" fillId="0" borderId="23" xfId="0" applyNumberFormat="1" applyFont="1" applyBorder="1" applyAlignment="1"/>
    <xf numFmtId="0" fontId="27" fillId="0" borderId="24" xfId="0" applyNumberFormat="1" applyFont="1" applyBorder="1" applyAlignment="1">
      <alignment horizontal="right"/>
    </xf>
    <xf numFmtId="2" fontId="27" fillId="0" borderId="25" xfId="0" applyNumberFormat="1" applyFont="1" applyBorder="1" applyAlignment="1"/>
    <xf numFmtId="0" fontId="27" fillId="0" borderId="0" xfId="0" applyNumberFormat="1" applyFont="1" applyFill="1" applyBorder="1" applyAlignment="1"/>
    <xf numFmtId="0" fontId="1" fillId="0" borderId="6" xfId="0" applyFont="1" applyBorder="1" applyAlignment="1">
      <alignment horizontal="center" vertical="top" wrapText="1"/>
    </xf>
    <xf numFmtId="0" fontId="1" fillId="0" borderId="5" xfId="0" applyNumberFormat="1" applyFont="1" applyFill="1" applyBorder="1" applyAlignment="1">
      <alignment horizontal="center"/>
    </xf>
    <xf numFmtId="0" fontId="1" fillId="0" borderId="54" xfId="0" applyFont="1" applyFill="1" applyBorder="1" applyAlignment="1">
      <alignment horizontal="center"/>
    </xf>
    <xf numFmtId="0" fontId="9" fillId="0" borderId="0" xfId="0" applyFont="1" applyFill="1" applyBorder="1" applyAlignment="1">
      <alignment horizontal="left" wrapText="1"/>
    </xf>
    <xf numFmtId="2" fontId="1" fillId="0" borderId="55" xfId="0" applyNumberFormat="1" applyFont="1" applyFill="1" applyBorder="1" applyAlignment="1">
      <alignment horizontal="center"/>
    </xf>
    <xf numFmtId="0" fontId="1" fillId="0" borderId="7" xfId="0" applyNumberFormat="1" applyFont="1" applyFill="1" applyBorder="1" applyAlignment="1"/>
    <xf numFmtId="0" fontId="1" fillId="0" borderId="7" xfId="0" applyNumberFormat="1" applyFont="1" applyFill="1" applyBorder="1" applyAlignment="1">
      <alignment horizontal="right"/>
    </xf>
    <xf numFmtId="0" fontId="1" fillId="0" borderId="0" xfId="0" applyNumberFormat="1" applyFont="1" applyFill="1" applyAlignment="1"/>
    <xf numFmtId="0" fontId="8" fillId="0" borderId="0" xfId="0" applyNumberFormat="1" applyFont="1" applyFill="1" applyBorder="1" applyAlignment="1">
      <alignment horizontal="right"/>
    </xf>
    <xf numFmtId="0" fontId="1" fillId="0" borderId="0" xfId="0" applyNumberFormat="1" applyFont="1" applyFill="1" applyBorder="1" applyAlignment="1">
      <alignment horizontal="center"/>
    </xf>
    <xf numFmtId="0" fontId="1" fillId="0" borderId="0" xfId="0" applyNumberFormat="1" applyFont="1" applyFill="1" applyBorder="1" applyAlignment="1">
      <alignment horizontal="right"/>
    </xf>
    <xf numFmtId="2" fontId="1" fillId="0" borderId="0" xfId="0" applyNumberFormat="1" applyFont="1" applyFill="1" applyBorder="1" applyAlignment="1">
      <alignment horizontal="center"/>
    </xf>
    <xf numFmtId="2" fontId="1" fillId="0" borderId="0" xfId="0" applyNumberFormat="1" applyFont="1" applyFill="1" applyBorder="1" applyAlignment="1"/>
    <xf numFmtId="2" fontId="8" fillId="0" borderId="0" xfId="0" applyNumberFormat="1" applyFont="1" applyFill="1" applyBorder="1" applyAlignment="1"/>
    <xf numFmtId="0" fontId="1" fillId="0" borderId="0" xfId="0" applyNumberFormat="1" applyFont="1" applyFill="1" applyBorder="1" applyAlignment="1"/>
    <xf numFmtId="0" fontId="1" fillId="0" borderId="0" xfId="0" applyFont="1" applyFill="1" applyAlignment="1">
      <alignment horizontal="right"/>
    </xf>
    <xf numFmtId="2" fontId="1" fillId="0" borderId="38" xfId="0" applyNumberFormat="1" applyFont="1" applyFill="1" applyBorder="1" applyAlignment="1" applyProtection="1">
      <alignment horizontal="center" vertical="center" wrapText="1"/>
      <protection locked="0"/>
    </xf>
    <xf numFmtId="2" fontId="1" fillId="0" borderId="0" xfId="0" applyNumberFormat="1" applyFont="1" applyFill="1" applyBorder="1" applyAlignment="1" applyProtection="1">
      <alignment horizontal="center" vertical="center" wrapText="1"/>
      <protection locked="0"/>
    </xf>
    <xf numFmtId="0" fontId="1" fillId="0" borderId="38" xfId="5" applyNumberFormat="1" applyFont="1" applyFill="1" applyBorder="1" applyAlignment="1" applyProtection="1">
      <alignment horizontal="center" vertical="center" wrapText="1"/>
      <protection locked="0"/>
    </xf>
    <xf numFmtId="0" fontId="1" fillId="0" borderId="6" xfId="0" applyFont="1" applyBorder="1" applyAlignment="1">
      <alignment horizontal="center" vertical="top" wrapText="1"/>
    </xf>
    <xf numFmtId="0" fontId="1" fillId="5" borderId="0" xfId="0" applyFont="1" applyFill="1" applyBorder="1" applyAlignment="1">
      <alignment horizontal="center" vertical="center" wrapText="1"/>
    </xf>
    <xf numFmtId="0" fontId="1" fillId="0" borderId="49" xfId="0" applyNumberFormat="1" applyFont="1" applyFill="1" applyBorder="1" applyAlignment="1">
      <alignment horizontal="center"/>
    </xf>
    <xf numFmtId="0" fontId="7" fillId="5" borderId="0" xfId="0" applyFont="1" applyFill="1" applyBorder="1" applyAlignment="1">
      <alignment horizontal="center" vertical="center" wrapText="1"/>
    </xf>
    <xf numFmtId="0" fontId="5" fillId="5" borderId="61" xfId="0" applyNumberFormat="1" applyFont="1" applyFill="1" applyBorder="1" applyAlignment="1">
      <alignment horizontal="center" vertical="center" wrapText="1"/>
    </xf>
    <xf numFmtId="0" fontId="5" fillId="5" borderId="59" xfId="0" applyNumberFormat="1" applyFont="1" applyFill="1" applyBorder="1" applyAlignment="1">
      <alignment horizontal="center" vertical="center" wrapText="1"/>
    </xf>
    <xf numFmtId="0" fontId="7" fillId="5" borderId="62" xfId="0" applyFont="1" applyFill="1" applyBorder="1" applyAlignment="1">
      <alignment horizontal="center" vertical="center" wrapText="1"/>
    </xf>
    <xf numFmtId="0" fontId="1" fillId="0" borderId="53" xfId="0" applyFont="1" applyBorder="1" applyAlignment="1">
      <alignment horizontal="center" vertical="center"/>
    </xf>
    <xf numFmtId="0" fontId="1" fillId="3" borderId="53" xfId="0" applyFont="1" applyFill="1" applyBorder="1" applyAlignment="1">
      <alignment horizontal="center" vertical="center"/>
    </xf>
    <xf numFmtId="0" fontId="1" fillId="0" borderId="2" xfId="0" applyFont="1" applyBorder="1" applyAlignment="1">
      <alignment horizontal="center"/>
    </xf>
    <xf numFmtId="0" fontId="1" fillId="5" borderId="62" xfId="0" applyFont="1" applyFill="1" applyBorder="1" applyAlignment="1">
      <alignment horizontal="center" vertical="center" wrapText="1"/>
    </xf>
    <xf numFmtId="0" fontId="1" fillId="4" borderId="37" xfId="0" applyNumberFormat="1" applyFont="1" applyFill="1" applyBorder="1" applyAlignment="1">
      <alignment horizontal="right"/>
    </xf>
    <xf numFmtId="0" fontId="25" fillId="3" borderId="52" xfId="0" applyFont="1" applyFill="1" applyBorder="1" applyAlignment="1">
      <alignment horizontal="center" vertical="center" wrapText="1"/>
    </xf>
    <xf numFmtId="49" fontId="25" fillId="3" borderId="52" xfId="0" applyNumberFormat="1" applyFont="1" applyFill="1" applyBorder="1" applyAlignment="1">
      <alignment horizontal="center" vertical="center"/>
    </xf>
    <xf numFmtId="0" fontId="1" fillId="3" borderId="52" xfId="0" applyNumberFormat="1" applyFont="1" applyFill="1" applyBorder="1" applyAlignment="1">
      <alignment horizontal="center"/>
    </xf>
    <xf numFmtId="0" fontId="1" fillId="5" borderId="67" xfId="0" applyFont="1" applyFill="1" applyBorder="1" applyAlignment="1">
      <alignment horizontal="center" vertical="center" wrapText="1"/>
    </xf>
    <xf numFmtId="0" fontId="1" fillId="5" borderId="68" xfId="0" applyFont="1" applyFill="1" applyBorder="1" applyAlignment="1">
      <alignment horizontal="center" vertical="center" wrapText="1"/>
    </xf>
    <xf numFmtId="0" fontId="5" fillId="0" borderId="8" xfId="0" applyFont="1" applyFill="1" applyBorder="1" applyAlignment="1">
      <alignment vertical="center"/>
    </xf>
    <xf numFmtId="0" fontId="5" fillId="0" borderId="33" xfId="0" applyFont="1" applyBorder="1" applyAlignment="1">
      <alignment horizontal="center"/>
    </xf>
    <xf numFmtId="0" fontId="7" fillId="5" borderId="68" xfId="0" applyFont="1" applyFill="1" applyBorder="1" applyAlignment="1">
      <alignment horizontal="center" vertical="center" wrapText="1"/>
    </xf>
    <xf numFmtId="0" fontId="5" fillId="0" borderId="33" xfId="0" applyNumberFormat="1" applyFont="1" applyBorder="1" applyAlignment="1"/>
    <xf numFmtId="0" fontId="5" fillId="5" borderId="59" xfId="0" applyFont="1" applyFill="1" applyBorder="1" applyAlignment="1">
      <alignment horizontal="center" vertical="center" wrapText="1"/>
    </xf>
    <xf numFmtId="0" fontId="5" fillId="5" borderId="56" xfId="0" applyFont="1" applyFill="1" applyBorder="1" applyAlignment="1">
      <alignment horizontal="right" vertical="center" wrapText="1"/>
    </xf>
    <xf numFmtId="0" fontId="13" fillId="0" borderId="69" xfId="0" applyFont="1" applyBorder="1"/>
    <xf numFmtId="0" fontId="13" fillId="0" borderId="0" xfId="0" applyFont="1" applyBorder="1"/>
    <xf numFmtId="0" fontId="16" fillId="0" borderId="0" xfId="0" applyFont="1" applyAlignment="1">
      <alignment horizontal="center"/>
    </xf>
    <xf numFmtId="0" fontId="16" fillId="0" borderId="0" xfId="0" applyFont="1"/>
    <xf numFmtId="0" fontId="0" fillId="0" borderId="0" xfId="0" applyFont="1"/>
    <xf numFmtId="0" fontId="7" fillId="0" borderId="0" xfId="0" applyFont="1" applyBorder="1"/>
    <xf numFmtId="0" fontId="1" fillId="0" borderId="50" xfId="0" applyFont="1" applyFill="1" applyBorder="1" applyAlignment="1">
      <alignment horizontal="left" vertical="top" wrapText="1"/>
    </xf>
    <xf numFmtId="0" fontId="1" fillId="0" borderId="49"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50" xfId="0" applyNumberFormat="1" applyFont="1" applyFill="1" applyBorder="1" applyAlignment="1">
      <alignment horizontal="center"/>
    </xf>
    <xf numFmtId="0" fontId="1" fillId="0" borderId="58" xfId="0" applyNumberFormat="1" applyFont="1" applyFill="1" applyBorder="1" applyAlignment="1">
      <alignment horizontal="center"/>
    </xf>
    <xf numFmtId="0" fontId="8" fillId="0" borderId="50" xfId="0" applyNumberFormat="1" applyFont="1" applyFill="1" applyBorder="1" applyAlignment="1">
      <alignment horizontal="center"/>
    </xf>
    <xf numFmtId="1" fontId="1" fillId="0" borderId="50" xfId="1" applyNumberFormat="1" applyFont="1" applyFill="1" applyBorder="1" applyAlignment="1" applyProtection="1">
      <alignment horizontal="center"/>
    </xf>
    <xf numFmtId="0" fontId="1" fillId="0" borderId="1" xfId="0" applyFont="1" applyFill="1" applyBorder="1" applyAlignment="1">
      <alignment horizontal="left" vertical="center" wrapText="1"/>
    </xf>
    <xf numFmtId="0" fontId="1" fillId="0" borderId="71" xfId="0" applyFont="1" applyFill="1" applyBorder="1" applyAlignment="1">
      <alignment horizontal="right"/>
    </xf>
    <xf numFmtId="0" fontId="8" fillId="0" borderId="49" xfId="0" applyNumberFormat="1" applyFont="1" applyFill="1" applyBorder="1" applyAlignment="1">
      <alignment horizontal="center" wrapText="1"/>
    </xf>
    <xf numFmtId="0" fontId="1" fillId="0" borderId="49" xfId="0" applyNumberFormat="1" applyFont="1" applyFill="1" applyBorder="1" applyAlignment="1">
      <alignment horizontal="left" wrapText="1"/>
    </xf>
    <xf numFmtId="0" fontId="1" fillId="0" borderId="62" xfId="0" applyNumberFormat="1" applyFont="1" applyFill="1" applyBorder="1" applyAlignment="1">
      <alignment horizontal="left" wrapText="1"/>
    </xf>
    <xf numFmtId="0" fontId="8" fillId="0" borderId="49" xfId="0" applyNumberFormat="1" applyFont="1" applyFill="1" applyBorder="1" applyAlignment="1">
      <alignment horizontal="left" wrapText="1"/>
    </xf>
    <xf numFmtId="0" fontId="1" fillId="0" borderId="51" xfId="6" applyNumberFormat="1" applyFont="1" applyFill="1" applyBorder="1" applyAlignment="1">
      <alignment vertical="center" wrapText="1"/>
    </xf>
    <xf numFmtId="49" fontId="1" fillId="0" borderId="49" xfId="1" applyNumberFormat="1" applyFont="1" applyFill="1" applyBorder="1" applyAlignment="1" applyProtection="1">
      <alignment horizontal="left" wrapText="1"/>
    </xf>
    <xf numFmtId="0" fontId="1" fillId="0" borderId="53" xfId="0" applyFont="1" applyFill="1" applyBorder="1" applyAlignment="1">
      <alignment horizontal="left" vertical="center" wrapText="1"/>
    </xf>
    <xf numFmtId="0" fontId="1" fillId="0" borderId="73" xfId="0" applyNumberFormat="1" applyFont="1" applyFill="1" applyBorder="1" applyAlignment="1">
      <alignment horizontal="center"/>
    </xf>
    <xf numFmtId="0" fontId="1" fillId="7" borderId="50" xfId="0" applyNumberFormat="1" applyFont="1" applyFill="1" applyBorder="1" applyAlignment="1">
      <alignment horizontal="center"/>
    </xf>
    <xf numFmtId="0" fontId="8" fillId="7" borderId="49" xfId="0" applyNumberFormat="1" applyFont="1" applyFill="1" applyBorder="1" applyAlignment="1">
      <alignment horizontal="center" wrapText="1"/>
    </xf>
    <xf numFmtId="0" fontId="1" fillId="7" borderId="58" xfId="0" applyNumberFormat="1" applyFont="1" applyFill="1" applyBorder="1" applyAlignment="1">
      <alignment horizontal="center"/>
    </xf>
    <xf numFmtId="0" fontId="8" fillId="7" borderId="62" xfId="0" applyNumberFormat="1" applyFont="1" applyFill="1" applyBorder="1" applyAlignment="1">
      <alignment horizontal="center" wrapText="1"/>
    </xf>
    <xf numFmtId="0" fontId="8" fillId="7" borderId="1" xfId="0" applyFont="1" applyFill="1" applyBorder="1" applyAlignment="1">
      <alignment horizontal="center"/>
    </xf>
    <xf numFmtId="0" fontId="1" fillId="0" borderId="53" xfId="0" applyFont="1" applyBorder="1" applyAlignment="1">
      <alignment horizontal="center"/>
    </xf>
    <xf numFmtId="0" fontId="1" fillId="3" borderId="53" xfId="0" applyFont="1" applyFill="1" applyBorder="1" applyAlignment="1">
      <alignment horizontal="center"/>
    </xf>
    <xf numFmtId="0" fontId="22" fillId="0" borderId="2" xfId="0" applyFont="1" applyBorder="1" applyAlignment="1">
      <alignment horizontal="center" vertical="center"/>
    </xf>
    <xf numFmtId="0" fontId="1" fillId="0" borderId="74" xfId="0" applyFont="1" applyBorder="1" applyAlignment="1">
      <alignment horizontal="right"/>
    </xf>
    <xf numFmtId="0" fontId="1" fillId="0" borderId="75" xfId="0" applyFont="1" applyBorder="1" applyAlignment="1">
      <alignment horizontal="right"/>
    </xf>
    <xf numFmtId="0" fontId="8" fillId="0" borderId="33" xfId="0" applyNumberFormat="1" applyFont="1" applyBorder="1" applyAlignment="1">
      <alignment horizontal="right"/>
    </xf>
    <xf numFmtId="0" fontId="8" fillId="0" borderId="35" xfId="0" applyNumberFormat="1" applyFont="1" applyBorder="1" applyAlignment="1">
      <alignment horizontal="right"/>
    </xf>
    <xf numFmtId="0" fontId="22" fillId="7" borderId="1" xfId="0" applyFont="1" applyFill="1" applyBorder="1" applyAlignment="1">
      <alignment horizontal="center" vertical="center"/>
    </xf>
    <xf numFmtId="0" fontId="22" fillId="7" borderId="53" xfId="0" applyFont="1" applyFill="1" applyBorder="1" applyAlignment="1">
      <alignment horizontal="center" vertical="center"/>
    </xf>
    <xf numFmtId="0" fontId="1" fillId="7" borderId="53" xfId="0" applyFont="1" applyFill="1" applyBorder="1" applyAlignment="1">
      <alignment horizontal="center" vertical="center"/>
    </xf>
    <xf numFmtId="0" fontId="8" fillId="7" borderId="1" xfId="0" applyFont="1" applyFill="1" applyBorder="1" applyAlignment="1">
      <alignment horizontal="center" vertical="center"/>
    </xf>
    <xf numFmtId="0" fontId="8" fillId="7" borderId="2" xfId="0" applyFont="1" applyFill="1" applyBorder="1" applyAlignment="1">
      <alignment horizontal="right" vertical="center"/>
    </xf>
    <xf numFmtId="0" fontId="22" fillId="7" borderId="1" xfId="0" applyFont="1" applyFill="1" applyBorder="1" applyAlignment="1">
      <alignment horizontal="center"/>
    </xf>
    <xf numFmtId="0" fontId="22" fillId="7" borderId="2" xfId="0" applyFont="1" applyFill="1" applyBorder="1" applyAlignment="1">
      <alignment horizontal="center"/>
    </xf>
    <xf numFmtId="0" fontId="8" fillId="0" borderId="2" xfId="0" applyNumberFormat="1" applyFont="1" applyBorder="1" applyAlignment="1">
      <alignment horizontal="center"/>
    </xf>
    <xf numFmtId="0" fontId="8" fillId="0" borderId="53" xfId="0" applyNumberFormat="1" applyFont="1" applyBorder="1" applyAlignment="1">
      <alignment horizontal="center"/>
    </xf>
    <xf numFmtId="0" fontId="1" fillId="0" borderId="1" xfId="0" applyFont="1" applyBorder="1" applyAlignment="1">
      <alignment horizontal="left" vertical="top" wrapText="1"/>
    </xf>
    <xf numFmtId="0" fontId="1" fillId="0" borderId="2" xfId="0" applyFont="1" applyBorder="1" applyAlignment="1">
      <alignment horizontal="center" vertical="top" wrapText="1"/>
    </xf>
    <xf numFmtId="0" fontId="1" fillId="0" borderId="53" xfId="0" applyFont="1" applyBorder="1" applyAlignment="1">
      <alignment horizontal="center" vertical="top" wrapText="1"/>
    </xf>
    <xf numFmtId="0" fontId="1" fillId="0" borderId="53" xfId="0" applyFont="1" applyBorder="1" applyAlignment="1">
      <alignment vertical="top" wrapText="1"/>
    </xf>
    <xf numFmtId="0" fontId="1" fillId="0" borderId="1" xfId="0" applyFont="1" applyBorder="1" applyAlignment="1">
      <alignment vertical="justify"/>
    </xf>
    <xf numFmtId="0" fontId="1" fillId="0" borderId="2" xfId="0" applyFont="1" applyBorder="1" applyAlignment="1">
      <alignment vertical="justify"/>
    </xf>
    <xf numFmtId="0" fontId="1" fillId="0" borderId="53" xfId="0" applyFont="1" applyBorder="1" applyAlignment="1">
      <alignment vertical="justify"/>
    </xf>
    <xf numFmtId="0" fontId="1" fillId="0" borderId="71" xfId="0" applyFont="1" applyFill="1" applyBorder="1" applyAlignment="1">
      <alignment vertical="center" wrapText="1"/>
    </xf>
    <xf numFmtId="0" fontId="1" fillId="0" borderId="76" xfId="0" applyFont="1" applyFill="1" applyBorder="1" applyAlignment="1">
      <alignment vertical="center" wrapText="1"/>
    </xf>
    <xf numFmtId="0" fontId="1" fillId="0" borderId="73" xfId="0" applyFont="1" applyFill="1" applyBorder="1" applyAlignment="1">
      <alignment vertical="center" wrapText="1"/>
    </xf>
    <xf numFmtId="0" fontId="1" fillId="0" borderId="2" xfId="0" applyFont="1" applyFill="1" applyBorder="1" applyAlignment="1">
      <alignment horizontal="center" vertical="top" wrapText="1"/>
    </xf>
    <xf numFmtId="0" fontId="1" fillId="0" borderId="4" xfId="0" applyFont="1" applyBorder="1" applyAlignment="1">
      <alignment horizontal="center" vertical="top" wrapText="1"/>
    </xf>
    <xf numFmtId="0" fontId="1" fillId="0" borderId="56" xfId="0" applyFont="1" applyBorder="1" applyAlignment="1">
      <alignment horizontal="left" vertical="top" wrapText="1"/>
    </xf>
    <xf numFmtId="0" fontId="1" fillId="0" borderId="61" xfId="0" applyFont="1" applyBorder="1" applyAlignment="1">
      <alignment horizontal="center" vertical="top" wrapText="1"/>
    </xf>
    <xf numFmtId="0" fontId="1" fillId="0" borderId="59" xfId="0" applyFont="1" applyBorder="1" applyAlignment="1">
      <alignment horizontal="center" vertical="top" wrapText="1"/>
    </xf>
    <xf numFmtId="0" fontId="1" fillId="0" borderId="5" xfId="0" applyFont="1" applyBorder="1" applyAlignment="1">
      <alignment horizontal="center" vertical="top" wrapText="1"/>
    </xf>
    <xf numFmtId="0" fontId="1" fillId="0" borderId="50" xfId="0" applyFont="1" applyBorder="1" applyAlignment="1">
      <alignment horizontal="left" vertical="top" wrapText="1"/>
    </xf>
    <xf numFmtId="0" fontId="1" fillId="0" borderId="63" xfId="0" applyFont="1" applyBorder="1" applyAlignment="1">
      <alignment horizontal="center" vertical="top" wrapText="1"/>
    </xf>
    <xf numFmtId="0" fontId="1" fillId="0" borderId="49" xfId="0" applyFont="1" applyBorder="1" applyAlignment="1">
      <alignment horizontal="center" vertical="top" wrapText="1"/>
    </xf>
    <xf numFmtId="0" fontId="1" fillId="0" borderId="8" xfId="0" applyFont="1" applyBorder="1" applyAlignment="1">
      <alignment horizontal="center" vertical="top" wrapText="1"/>
    </xf>
    <xf numFmtId="0" fontId="1" fillId="0" borderId="58" xfId="0" applyFont="1" applyBorder="1" applyAlignment="1">
      <alignment horizontal="left" vertical="top" wrapText="1"/>
    </xf>
    <xf numFmtId="0" fontId="1" fillId="0" borderId="0" xfId="0" applyFont="1" applyBorder="1" applyAlignment="1">
      <alignment horizontal="center" vertical="top" wrapText="1"/>
    </xf>
    <xf numFmtId="0" fontId="1" fillId="0" borderId="62" xfId="0" applyFont="1" applyBorder="1" applyAlignment="1">
      <alignment horizontal="center" vertical="top" wrapText="1"/>
    </xf>
    <xf numFmtId="0" fontId="1" fillId="0" borderId="61" xfId="0" applyFont="1" applyFill="1" applyBorder="1" applyAlignment="1">
      <alignment horizontal="center" vertical="top" wrapText="1"/>
    </xf>
    <xf numFmtId="0" fontId="1" fillId="0" borderId="63" xfId="0" applyFont="1" applyBorder="1" applyAlignment="1">
      <alignment vertical="top" wrapText="1"/>
    </xf>
    <xf numFmtId="0" fontId="1" fillId="0" borderId="49" xfId="0" applyFont="1" applyBorder="1" applyAlignment="1">
      <alignment vertical="top" wrapText="1"/>
    </xf>
    <xf numFmtId="0" fontId="1" fillId="0" borderId="5" xfId="0" applyFont="1" applyBorder="1" applyAlignment="1">
      <alignment vertical="top" wrapText="1"/>
    </xf>
    <xf numFmtId="0" fontId="1" fillId="0" borderId="61" xfId="0" applyFont="1" applyBorder="1" applyAlignment="1">
      <alignment vertical="top" wrapText="1"/>
    </xf>
    <xf numFmtId="0" fontId="1" fillId="0" borderId="62" xfId="0" applyFont="1" applyBorder="1" applyAlignment="1">
      <alignment vertical="top" wrapText="1"/>
    </xf>
    <xf numFmtId="0" fontId="8" fillId="7" borderId="1" xfId="0" applyFont="1" applyFill="1" applyBorder="1" applyAlignment="1">
      <alignment horizontal="left" vertical="top" wrapText="1" indent="5"/>
    </xf>
    <xf numFmtId="0" fontId="1" fillId="7" borderId="2" xfId="0" applyFont="1" applyFill="1" applyBorder="1"/>
    <xf numFmtId="0" fontId="1" fillId="7" borderId="53" xfId="0" applyFont="1" applyFill="1" applyBorder="1"/>
    <xf numFmtId="0" fontId="1" fillId="0" borderId="53" xfId="0" applyFont="1" applyFill="1" applyBorder="1" applyAlignment="1">
      <alignment horizontal="center" vertical="top" wrapText="1"/>
    </xf>
    <xf numFmtId="0" fontId="1" fillId="0" borderId="0" xfId="0" applyFont="1" applyBorder="1" applyAlignment="1">
      <alignment vertical="top" wrapText="1"/>
    </xf>
    <xf numFmtId="0" fontId="1" fillId="0" borderId="30" xfId="0" applyFont="1" applyBorder="1" applyAlignment="1">
      <alignment horizontal="center"/>
    </xf>
    <xf numFmtId="0" fontId="1" fillId="0" borderId="56" xfId="0" applyFont="1" applyBorder="1" applyAlignment="1">
      <alignment horizontal="left" wrapText="1"/>
    </xf>
    <xf numFmtId="0" fontId="1" fillId="0" borderId="59" xfId="0" applyFont="1" applyBorder="1" applyAlignment="1">
      <alignment horizontal="center"/>
    </xf>
    <xf numFmtId="0" fontId="1" fillId="0" borderId="4" xfId="0" applyFont="1" applyBorder="1" applyAlignment="1">
      <alignment horizontal="center"/>
    </xf>
    <xf numFmtId="0" fontId="1" fillId="0" borderId="77" xfId="0" applyFont="1" applyBorder="1" applyAlignment="1">
      <alignment horizontal="center"/>
    </xf>
    <xf numFmtId="0" fontId="1" fillId="0" borderId="50" xfId="0" applyFont="1" applyBorder="1" applyAlignment="1">
      <alignment horizontal="left"/>
    </xf>
    <xf numFmtId="0" fontId="1" fillId="0" borderId="49" xfId="0" applyFont="1" applyBorder="1" applyAlignment="1">
      <alignment horizontal="center"/>
    </xf>
    <xf numFmtId="0" fontId="1" fillId="0" borderId="5" xfId="0" applyFont="1" applyBorder="1" applyAlignment="1">
      <alignment horizontal="center"/>
    </xf>
    <xf numFmtId="0" fontId="1" fillId="0" borderId="56" xfId="0" applyFont="1" applyBorder="1" applyAlignment="1">
      <alignment horizontal="left"/>
    </xf>
    <xf numFmtId="0" fontId="1" fillId="2" borderId="56" xfId="0" applyFont="1" applyFill="1" applyBorder="1" applyAlignment="1">
      <alignment horizontal="center"/>
    </xf>
    <xf numFmtId="0" fontId="1" fillId="0" borderId="78" xfId="0" applyFont="1" applyBorder="1" applyAlignment="1">
      <alignment horizontal="center" vertical="center"/>
    </xf>
    <xf numFmtId="0" fontId="1" fillId="0" borderId="58" xfId="0" applyFont="1" applyBorder="1" applyAlignment="1">
      <alignment horizontal="left"/>
    </xf>
    <xf numFmtId="0" fontId="1" fillId="0" borderId="62" xfId="0" applyFont="1" applyBorder="1" applyAlignment="1">
      <alignment horizontal="center"/>
    </xf>
    <xf numFmtId="0" fontId="1" fillId="0" borderId="8" xfId="0" applyFont="1" applyBorder="1" applyAlignment="1">
      <alignment horizontal="center"/>
    </xf>
    <xf numFmtId="0" fontId="1" fillId="2" borderId="58" xfId="0" applyFont="1" applyFill="1" applyBorder="1" applyAlignment="1">
      <alignment horizontal="center"/>
    </xf>
    <xf numFmtId="0" fontId="1" fillId="0" borderId="77" xfId="0" applyFont="1" applyBorder="1" applyAlignment="1">
      <alignment horizontal="center" vertical="center"/>
    </xf>
    <xf numFmtId="0" fontId="1" fillId="0" borderId="49" xfId="0" applyFont="1" applyBorder="1" applyAlignment="1">
      <alignment horizontal="center" vertical="center"/>
    </xf>
    <xf numFmtId="0" fontId="1" fillId="2" borderId="50" xfId="0" applyFont="1" applyFill="1" applyBorder="1" applyAlignment="1">
      <alignment horizontal="center"/>
    </xf>
    <xf numFmtId="0" fontId="1" fillId="0" borderId="78" xfId="0" applyFont="1" applyBorder="1" applyAlignment="1">
      <alignment horizontal="center"/>
    </xf>
    <xf numFmtId="0" fontId="1" fillId="0" borderId="0" xfId="0" applyFont="1" applyBorder="1"/>
    <xf numFmtId="0" fontId="1" fillId="0" borderId="58" xfId="0" applyFont="1" applyBorder="1" applyAlignment="1">
      <alignment horizontal="left" wrapText="1"/>
    </xf>
    <xf numFmtId="0" fontId="1" fillId="0" borderId="58" xfId="0" applyFont="1" applyBorder="1" applyAlignment="1">
      <alignment horizontal="center"/>
    </xf>
    <xf numFmtId="0" fontId="1" fillId="0" borderId="50" xfId="0" applyFont="1" applyBorder="1" applyAlignment="1">
      <alignment horizontal="left" wrapText="1"/>
    </xf>
    <xf numFmtId="0" fontId="1" fillId="0" borderId="56" xfId="0" applyFont="1" applyBorder="1" applyAlignment="1">
      <alignment horizontal="center"/>
    </xf>
    <xf numFmtId="0" fontId="1" fillId="0" borderId="50" xfId="0" applyFont="1" applyBorder="1" applyAlignment="1">
      <alignment horizontal="center"/>
    </xf>
    <xf numFmtId="0" fontId="1" fillId="0" borderId="30" xfId="0" applyFont="1" applyBorder="1" applyAlignment="1">
      <alignment horizontal="center" vertical="center"/>
    </xf>
    <xf numFmtId="0" fontId="1" fillId="0" borderId="56" xfId="0" applyFont="1" applyBorder="1" applyAlignment="1"/>
    <xf numFmtId="0" fontId="1" fillId="3" borderId="59" xfId="0" applyFont="1" applyFill="1" applyBorder="1" applyAlignment="1">
      <alignment horizontal="center"/>
    </xf>
    <xf numFmtId="0" fontId="1" fillId="3" borderId="4" xfId="0" applyFont="1" applyFill="1" applyBorder="1" applyAlignment="1">
      <alignment horizontal="center"/>
    </xf>
    <xf numFmtId="0" fontId="1" fillId="0" borderId="50" xfId="0" applyFont="1" applyBorder="1" applyAlignment="1"/>
    <xf numFmtId="0" fontId="1" fillId="3" borderId="5" xfId="0" applyFont="1" applyFill="1" applyBorder="1" applyAlignment="1">
      <alignment horizontal="center"/>
    </xf>
    <xf numFmtId="0" fontId="1" fillId="3" borderId="30" xfId="0" applyFont="1" applyFill="1" applyBorder="1" applyAlignment="1">
      <alignment horizontal="center" vertical="center"/>
    </xf>
    <xf numFmtId="0" fontId="1" fillId="3" borderId="56" xfId="0" applyFont="1" applyFill="1" applyBorder="1" applyAlignment="1">
      <alignment horizontal="left"/>
    </xf>
    <xf numFmtId="0" fontId="1" fillId="3" borderId="77" xfId="0" applyFont="1" applyFill="1" applyBorder="1" applyAlignment="1">
      <alignment horizontal="center" vertical="center"/>
    </xf>
    <xf numFmtId="0" fontId="1" fillId="3" borderId="50" xfId="0" applyFont="1" applyFill="1" applyBorder="1" applyAlignment="1">
      <alignment horizontal="left" vertical="center" wrapText="1"/>
    </xf>
    <xf numFmtId="0" fontId="1" fillId="3" borderId="49" xfId="0" applyFont="1" applyFill="1" applyBorder="1" applyAlignment="1">
      <alignment horizontal="center"/>
    </xf>
    <xf numFmtId="0" fontId="1" fillId="3" borderId="49" xfId="0" applyFont="1" applyFill="1" applyBorder="1" applyAlignment="1">
      <alignment horizontal="center" vertical="center"/>
    </xf>
    <xf numFmtId="0" fontId="1" fillId="2" borderId="5" xfId="0" applyFont="1" applyFill="1" applyBorder="1" applyAlignment="1">
      <alignment horizontal="center"/>
    </xf>
    <xf numFmtId="0" fontId="1" fillId="3" borderId="59" xfId="0" applyFont="1" applyFill="1" applyBorder="1" applyAlignment="1">
      <alignment horizontal="center" vertical="center"/>
    </xf>
    <xf numFmtId="0" fontId="1" fillId="3" borderId="50" xfId="0" applyFont="1" applyFill="1" applyBorder="1" applyAlignment="1">
      <alignment horizontal="left"/>
    </xf>
    <xf numFmtId="0" fontId="1" fillId="2" borderId="4" xfId="0" applyFont="1" applyFill="1" applyBorder="1" applyAlignment="1">
      <alignment horizontal="center"/>
    </xf>
    <xf numFmtId="0" fontId="1" fillId="0" borderId="56" xfId="0" applyFont="1" applyFill="1" applyBorder="1" applyAlignment="1">
      <alignment horizontal="left"/>
    </xf>
    <xf numFmtId="0" fontId="1" fillId="0" borderId="59" xfId="0" applyFont="1" applyBorder="1" applyAlignment="1">
      <alignment horizontal="center" vertical="center"/>
    </xf>
    <xf numFmtId="0" fontId="1" fillId="0" borderId="4" xfId="0" applyFont="1" applyFill="1" applyBorder="1" applyAlignment="1">
      <alignment horizontal="center"/>
    </xf>
    <xf numFmtId="0" fontId="1" fillId="0" borderId="50" xfId="0" applyFont="1" applyBorder="1" applyAlignment="1">
      <alignment horizontal="left" vertical="center" wrapText="1"/>
    </xf>
    <xf numFmtId="0" fontId="1" fillId="0" borderId="63" xfId="0" applyFont="1" applyBorder="1" applyAlignment="1">
      <alignment horizontal="center"/>
    </xf>
    <xf numFmtId="0" fontId="1" fillId="0" borderId="4" xfId="0" applyFont="1" applyBorder="1" applyAlignment="1">
      <alignment vertical="top" wrapText="1"/>
    </xf>
    <xf numFmtId="0" fontId="1" fillId="0" borderId="8" xfId="0" applyFont="1" applyBorder="1" applyAlignment="1">
      <alignment vertical="top"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8" xfId="0" applyFont="1" applyBorder="1" applyAlignment="1">
      <alignment horizontal="center" vertical="center" wrapText="1"/>
    </xf>
    <xf numFmtId="0" fontId="1" fillId="0" borderId="52" xfId="0" applyFont="1" applyBorder="1" applyAlignment="1">
      <alignment horizontal="center" vertical="center" wrapText="1"/>
    </xf>
    <xf numFmtId="49" fontId="1" fillId="0" borderId="77" xfId="0" applyNumberFormat="1" applyFont="1" applyBorder="1" applyAlignment="1">
      <alignment horizontal="center" vertical="center"/>
    </xf>
    <xf numFmtId="0" fontId="1" fillId="0" borderId="5" xfId="0" applyNumberFormat="1" applyFont="1" applyBorder="1" applyAlignment="1">
      <alignment horizontal="center"/>
    </xf>
    <xf numFmtId="0" fontId="1" fillId="0" borderId="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63" xfId="0" applyFont="1" applyBorder="1" applyAlignment="1">
      <alignment horizontal="center" vertical="center" wrapText="1"/>
    </xf>
    <xf numFmtId="0" fontId="1" fillId="0" borderId="49" xfId="0" applyFont="1" applyBorder="1" applyAlignment="1">
      <alignment horizontal="center" vertical="center" wrapText="1"/>
    </xf>
    <xf numFmtId="0" fontId="15" fillId="0" borderId="1" xfId="0" applyFont="1" applyBorder="1" applyAlignment="1">
      <alignment horizontal="left" vertical="center" wrapText="1"/>
    </xf>
    <xf numFmtId="0" fontId="1" fillId="0" borderId="1" xfId="0" applyNumberFormat="1" applyFont="1" applyBorder="1" applyAlignment="1">
      <alignment horizontal="left"/>
    </xf>
    <xf numFmtId="0" fontId="1" fillId="0" borderId="79" xfId="0" applyFont="1" applyBorder="1" applyAlignment="1">
      <alignment horizontal="right"/>
    </xf>
    <xf numFmtId="0" fontId="8" fillId="0" borderId="34" xfId="0" applyNumberFormat="1" applyFont="1" applyBorder="1" applyAlignment="1">
      <alignment horizontal="right"/>
    </xf>
    <xf numFmtId="0" fontId="1" fillId="0" borderId="6" xfId="0" applyNumberFormat="1" applyFont="1" applyBorder="1" applyAlignment="1">
      <alignment horizontal="center" vertical="center"/>
    </xf>
    <xf numFmtId="2" fontId="1" fillId="0" borderId="6" xfId="0" applyNumberFormat="1" applyFont="1" applyBorder="1" applyAlignment="1">
      <alignment horizontal="center" vertical="center"/>
    </xf>
    <xf numFmtId="0" fontId="1" fillId="4" borderId="40" xfId="0" applyNumberFormat="1" applyFont="1" applyFill="1" applyBorder="1" applyAlignment="1">
      <alignment horizontal="center" vertical="center"/>
    </xf>
    <xf numFmtId="0" fontId="1" fillId="4" borderId="40" xfId="0" applyNumberFormat="1" applyFont="1" applyFill="1" applyBorder="1" applyAlignment="1">
      <alignment horizontal="right" vertical="center"/>
    </xf>
    <xf numFmtId="0" fontId="25" fillId="3" borderId="1" xfId="0" applyFont="1" applyFill="1" applyBorder="1" applyAlignment="1">
      <alignment horizontal="left" vertical="center" wrapText="1"/>
    </xf>
    <xf numFmtId="0" fontId="25" fillId="3" borderId="2" xfId="0" applyFont="1" applyFill="1" applyBorder="1" applyAlignment="1">
      <alignment horizontal="center" vertical="center" wrapText="1"/>
    </xf>
    <xf numFmtId="0" fontId="25" fillId="3" borderId="53" xfId="0" applyFont="1" applyFill="1" applyBorder="1" applyAlignment="1">
      <alignment horizontal="center" vertical="center" wrapText="1"/>
    </xf>
    <xf numFmtId="0" fontId="1" fillId="0" borderId="64" xfId="0" applyFont="1" applyBorder="1" applyAlignment="1">
      <alignment horizontal="right"/>
    </xf>
    <xf numFmtId="0" fontId="1" fillId="0" borderId="80" xfId="0" applyFont="1" applyBorder="1" applyAlignment="1">
      <alignment horizontal="right"/>
    </xf>
    <xf numFmtId="0" fontId="1" fillId="4" borderId="65" xfId="0" applyNumberFormat="1" applyFont="1" applyFill="1" applyBorder="1" applyAlignment="1">
      <alignment horizontal="center"/>
    </xf>
    <xf numFmtId="0" fontId="1" fillId="0" borderId="35" xfId="0" applyNumberFormat="1" applyFont="1" applyBorder="1" applyAlignment="1">
      <alignment horizontal="center"/>
    </xf>
    <xf numFmtId="0" fontId="18" fillId="3" borderId="1" xfId="0" applyFont="1" applyFill="1" applyBorder="1"/>
    <xf numFmtId="0" fontId="18" fillId="3" borderId="53" xfId="0" applyFont="1" applyFill="1" applyBorder="1"/>
    <xf numFmtId="0" fontId="18" fillId="0" borderId="53" xfId="0" applyFont="1" applyFill="1" applyBorder="1"/>
    <xf numFmtId="0" fontId="29" fillId="3" borderId="53" xfId="0" applyFont="1" applyFill="1" applyBorder="1"/>
    <xf numFmtId="0" fontId="18" fillId="0" borderId="1" xfId="0" applyFont="1" applyFill="1" applyBorder="1"/>
    <xf numFmtId="0" fontId="18" fillId="0" borderId="53" xfId="0" applyFont="1" applyFill="1" applyBorder="1" applyAlignment="1">
      <alignment horizontal="left"/>
    </xf>
    <xf numFmtId="0" fontId="29" fillId="3" borderId="53" xfId="0" applyFont="1" applyFill="1" applyBorder="1" applyAlignment="1">
      <alignment horizontal="left"/>
    </xf>
    <xf numFmtId="0" fontId="18" fillId="3" borderId="53" xfId="0" applyFont="1" applyFill="1" applyBorder="1" applyAlignment="1">
      <alignment horizontal="left"/>
    </xf>
    <xf numFmtId="0" fontId="18" fillId="0" borderId="53" xfId="0" applyFont="1" applyFill="1" applyBorder="1" applyAlignment="1">
      <alignment horizontal="left" wrapText="1"/>
    </xf>
    <xf numFmtId="0" fontId="18" fillId="0" borderId="53" xfId="0" applyFont="1" applyFill="1" applyBorder="1" applyAlignment="1">
      <alignment wrapText="1"/>
    </xf>
    <xf numFmtId="0" fontId="18" fillId="0" borderId="1" xfId="0" applyFont="1" applyFill="1" applyBorder="1" applyAlignment="1">
      <alignment wrapText="1"/>
    </xf>
    <xf numFmtId="0" fontId="18" fillId="3" borderId="53" xfId="0" applyFont="1" applyFill="1" applyBorder="1" applyAlignment="1">
      <alignment horizontal="left" wrapText="1"/>
    </xf>
    <xf numFmtId="3" fontId="18" fillId="0" borderId="53" xfId="0" applyNumberFormat="1" applyFont="1" applyFill="1" applyBorder="1" applyAlignment="1">
      <alignment horizontal="left"/>
    </xf>
    <xf numFmtId="0" fontId="5" fillId="0" borderId="1" xfId="0" applyFont="1" applyBorder="1" applyAlignment="1">
      <alignment vertical="justify"/>
    </xf>
    <xf numFmtId="0" fontId="5" fillId="0" borderId="53" xfId="0" applyFont="1" applyBorder="1" applyAlignment="1">
      <alignment vertical="justify"/>
    </xf>
    <xf numFmtId="0" fontId="5" fillId="0" borderId="71" xfId="0" applyFont="1" applyFill="1" applyBorder="1" applyAlignment="1">
      <alignment vertical="center" wrapText="1"/>
    </xf>
    <xf numFmtId="0" fontId="5" fillId="0" borderId="73" xfId="0" applyFont="1" applyFill="1" applyBorder="1" applyAlignment="1">
      <alignment vertical="center" wrapText="1"/>
    </xf>
    <xf numFmtId="0" fontId="7" fillId="5" borderId="8" xfId="0" applyFont="1" applyFill="1" applyBorder="1" applyAlignment="1">
      <alignment horizontal="center" vertical="center" wrapText="1"/>
    </xf>
    <xf numFmtId="0" fontId="7" fillId="5" borderId="27" xfId="0" applyFont="1" applyFill="1" applyBorder="1" applyAlignment="1">
      <alignment horizontal="center" vertical="center" wrapText="1"/>
    </xf>
    <xf numFmtId="0" fontId="1" fillId="0" borderId="62" xfId="0" applyFont="1" applyBorder="1" applyAlignment="1">
      <alignment horizontal="center" vertical="top" wrapText="1"/>
    </xf>
    <xf numFmtId="0" fontId="1" fillId="5" borderId="32" xfId="0" applyNumberFormat="1" applyFont="1" applyFill="1" applyBorder="1" applyAlignment="1">
      <alignment horizontal="center" vertical="center" wrapText="1"/>
    </xf>
    <xf numFmtId="0" fontId="1" fillId="5" borderId="36" xfId="0" applyFont="1" applyFill="1" applyBorder="1" applyAlignment="1">
      <alignment horizontal="center" vertical="center" wrapText="1"/>
    </xf>
    <xf numFmtId="0" fontId="1" fillId="5" borderId="61" xfId="0" applyNumberFormat="1" applyFont="1" applyFill="1" applyBorder="1" applyAlignment="1">
      <alignment horizontal="center" vertical="center" wrapText="1"/>
    </xf>
    <xf numFmtId="0" fontId="1" fillId="5" borderId="59" xfId="0" applyNumberFormat="1" applyFont="1" applyFill="1" applyBorder="1" applyAlignment="1">
      <alignment horizontal="center" vertical="center" wrapText="1"/>
    </xf>
    <xf numFmtId="0" fontId="7" fillId="5" borderId="58" xfId="0" applyFont="1" applyFill="1" applyBorder="1" applyAlignment="1">
      <alignment horizontal="center" vertical="center" wrapText="1"/>
    </xf>
    <xf numFmtId="0" fontId="7" fillId="5" borderId="62" xfId="0" applyFont="1" applyFill="1" applyBorder="1" applyAlignment="1">
      <alignment horizontal="center" vertical="center" wrapText="1"/>
    </xf>
    <xf numFmtId="0" fontId="7" fillId="5" borderId="57" xfId="0" applyFont="1" applyFill="1" applyBorder="1" applyAlignment="1">
      <alignment horizontal="center" vertical="center" wrapText="1"/>
    </xf>
    <xf numFmtId="0" fontId="7" fillId="5" borderId="68" xfId="0" applyFont="1" applyFill="1" applyBorder="1" applyAlignment="1">
      <alignment horizontal="center" vertical="center" wrapText="1"/>
    </xf>
    <xf numFmtId="0" fontId="8" fillId="7" borderId="5" xfId="0" applyNumberFormat="1" applyFont="1" applyFill="1" applyBorder="1" applyAlignment="1">
      <alignment horizontal="center"/>
    </xf>
    <xf numFmtId="0" fontId="1" fillId="7" borderId="6" xfId="0" applyFont="1" applyFill="1" applyBorder="1"/>
    <xf numFmtId="0" fontId="1" fillId="7" borderId="52" xfId="0" applyFont="1" applyFill="1" applyBorder="1"/>
    <xf numFmtId="2" fontId="1" fillId="7" borderId="5" xfId="0" applyNumberFormat="1" applyFont="1" applyFill="1" applyBorder="1" applyAlignment="1">
      <alignment horizontal="center"/>
    </xf>
    <xf numFmtId="0" fontId="1" fillId="3" borderId="0" xfId="0" applyNumberFormat="1" applyFont="1" applyFill="1"/>
    <xf numFmtId="0" fontId="1" fillId="0" borderId="0" xfId="0" applyNumberFormat="1" applyFont="1" applyFill="1"/>
    <xf numFmtId="0" fontId="1" fillId="0" borderId="0" xfId="0" applyNumberFormat="1" applyFont="1"/>
    <xf numFmtId="0" fontId="7" fillId="0" borderId="0" xfId="0" applyNumberFormat="1" applyFont="1"/>
    <xf numFmtId="0" fontId="1" fillId="7" borderId="5" xfId="0" applyNumberFormat="1" applyFont="1" applyFill="1" applyBorder="1" applyAlignment="1">
      <alignment horizontal="center"/>
    </xf>
    <xf numFmtId="0" fontId="1" fillId="7" borderId="6" xfId="0" applyFont="1" applyFill="1" applyBorder="1" applyAlignment="1">
      <alignment horizontal="center"/>
    </xf>
    <xf numFmtId="0" fontId="1" fillId="0" borderId="6" xfId="0" applyFont="1" applyBorder="1" applyAlignment="1">
      <alignment horizontal="right" vertical="top" wrapText="1"/>
    </xf>
    <xf numFmtId="16" fontId="1" fillId="0" borderId="52" xfId="0" applyNumberFormat="1" applyFont="1" applyBorder="1" applyAlignment="1">
      <alignment horizontal="right" vertical="top" wrapText="1"/>
    </xf>
    <xf numFmtId="0" fontId="22" fillId="7" borderId="6" xfId="0" applyFont="1" applyFill="1" applyBorder="1" applyAlignment="1">
      <alignment horizontal="center" vertical="center"/>
    </xf>
    <xf numFmtId="0" fontId="1" fillId="7" borderId="28" xfId="0" applyFont="1" applyFill="1" applyBorder="1" applyAlignment="1">
      <alignment horizontal="center" vertical="center"/>
    </xf>
    <xf numFmtId="0" fontId="1" fillId="7" borderId="6" xfId="0" applyFont="1" applyFill="1" applyBorder="1" applyAlignment="1">
      <alignment horizontal="center" vertical="center"/>
    </xf>
    <xf numFmtId="0" fontId="8" fillId="7" borderId="52" xfId="0" applyFont="1" applyFill="1" applyBorder="1" applyAlignment="1">
      <alignment horizontal="right" vertical="center"/>
    </xf>
    <xf numFmtId="0" fontId="22" fillId="7" borderId="52" xfId="0" applyFont="1" applyFill="1" applyBorder="1" applyAlignment="1">
      <alignment horizontal="center"/>
    </xf>
    <xf numFmtId="0" fontId="1" fillId="7" borderId="6" xfId="0" applyFont="1" applyFill="1" applyBorder="1" applyAlignment="1">
      <alignment horizontal="center" vertical="top" wrapText="1"/>
    </xf>
    <xf numFmtId="0" fontId="1" fillId="7" borderId="52" xfId="0" applyFont="1" applyFill="1" applyBorder="1" applyAlignment="1">
      <alignment horizontal="center" vertical="top" wrapText="1"/>
    </xf>
    <xf numFmtId="0" fontId="1" fillId="7" borderId="6" xfId="0" applyFont="1" applyFill="1" applyBorder="1" applyAlignment="1">
      <alignment vertical="top" wrapText="1"/>
    </xf>
    <xf numFmtId="0" fontId="1" fillId="7" borderId="6" xfId="0" applyFont="1" applyFill="1" applyBorder="1" applyAlignment="1">
      <alignment horizontal="center" vertical="center" wrapText="1"/>
    </xf>
    <xf numFmtId="0" fontId="8" fillId="7" borderId="6" xfId="0" applyFont="1" applyFill="1" applyBorder="1" applyAlignment="1">
      <alignment horizontal="center" vertical="top" wrapText="1"/>
    </xf>
    <xf numFmtId="17" fontId="1" fillId="0" borderId="6" xfId="0" applyNumberFormat="1" applyFont="1" applyBorder="1" applyAlignment="1">
      <alignment horizontal="right" vertical="top" wrapText="1"/>
    </xf>
    <xf numFmtId="0" fontId="8" fillId="8" borderId="48" xfId="7" applyFont="1" applyFill="1" applyBorder="1" applyAlignment="1">
      <alignment horizontal="center" vertical="center" wrapText="1"/>
    </xf>
    <xf numFmtId="0" fontId="8" fillId="8" borderId="66" xfId="7" applyFont="1" applyFill="1" applyBorder="1" applyAlignment="1">
      <alignment horizontal="center" vertical="center"/>
    </xf>
    <xf numFmtId="0" fontId="1" fillId="7" borderId="31" xfId="0" applyNumberFormat="1" applyFont="1" applyFill="1" applyBorder="1" applyAlignment="1">
      <alignment horizontal="center"/>
    </xf>
    <xf numFmtId="2" fontId="1" fillId="7" borderId="31" xfId="0" applyNumberFormat="1" applyFont="1" applyFill="1" applyBorder="1" applyAlignment="1">
      <alignment horizontal="center"/>
    </xf>
    <xf numFmtId="0" fontId="1" fillId="0" borderId="77" xfId="0" applyNumberFormat="1" applyFont="1" applyBorder="1" applyAlignment="1">
      <alignment horizontal="center" vertical="center"/>
    </xf>
    <xf numFmtId="0" fontId="1" fillId="0" borderId="28" xfId="0" applyNumberFormat="1" applyFont="1" applyBorder="1" applyAlignment="1">
      <alignment horizontal="center" vertical="center"/>
    </xf>
    <xf numFmtId="49" fontId="1" fillId="0" borderId="52" xfId="0" applyNumberFormat="1" applyFont="1" applyBorder="1" applyAlignment="1">
      <alignment horizontal="center" vertical="center"/>
    </xf>
    <xf numFmtId="0" fontId="1" fillId="0" borderId="52" xfId="0" applyNumberFormat="1" applyFont="1" applyBorder="1" applyAlignment="1">
      <alignment horizontal="center"/>
    </xf>
    <xf numFmtId="49" fontId="1" fillId="0" borderId="52" xfId="0" applyNumberFormat="1" applyFont="1" applyBorder="1" applyAlignment="1">
      <alignment horizontal="right" vertical="center"/>
    </xf>
    <xf numFmtId="0" fontId="8" fillId="7" borderId="81" xfId="0" applyNumberFormat="1" applyFont="1" applyFill="1" applyBorder="1" applyAlignment="1">
      <alignment horizontal="center"/>
    </xf>
    <xf numFmtId="0" fontId="1" fillId="0" borderId="4" xfId="0" applyNumberFormat="1" applyFont="1" applyBorder="1" applyAlignment="1">
      <alignment horizontal="center" vertical="center"/>
    </xf>
    <xf numFmtId="0" fontId="1" fillId="0" borderId="5" xfId="0" applyNumberFormat="1" applyFont="1" applyBorder="1" applyAlignment="1">
      <alignment horizontal="center" vertical="center"/>
    </xf>
    <xf numFmtId="2" fontId="1" fillId="7" borderId="31" xfId="0" applyNumberFormat="1" applyFont="1" applyFill="1" applyBorder="1" applyAlignment="1">
      <alignment horizontal="center" vertical="center"/>
    </xf>
    <xf numFmtId="0" fontId="24" fillId="8" borderId="52" xfId="7" applyFont="1" applyFill="1" applyBorder="1" applyAlignment="1">
      <alignment horizontal="center" vertical="center" wrapText="1"/>
    </xf>
    <xf numFmtId="0" fontId="24" fillId="8" borderId="1" xfId="7" applyFont="1" applyFill="1" applyBorder="1" applyAlignment="1">
      <alignment horizontal="left" vertical="center"/>
    </xf>
    <xf numFmtId="0" fontId="24" fillId="8" borderId="2" xfId="7" applyFont="1" applyFill="1" applyBorder="1" applyAlignment="1">
      <alignment horizontal="center" vertical="center"/>
    </xf>
    <xf numFmtId="0" fontId="24" fillId="8" borderId="53" xfId="7" applyFont="1" applyFill="1" applyBorder="1" applyAlignment="1">
      <alignment horizontal="center" vertical="center"/>
    </xf>
    <xf numFmtId="0" fontId="1" fillId="8" borderId="52" xfId="7" applyFont="1" applyFill="1" applyBorder="1" applyAlignment="1">
      <alignment horizontal="center" vertical="center"/>
    </xf>
    <xf numFmtId="0" fontId="1" fillId="3" borderId="52" xfId="0" applyFont="1" applyFill="1" applyBorder="1"/>
    <xf numFmtId="0" fontId="1" fillId="0" borderId="52" xfId="0" applyFont="1" applyFill="1" applyBorder="1" applyAlignment="1">
      <alignment horizontal="left"/>
    </xf>
    <xf numFmtId="0" fontId="18" fillId="3" borderId="52" xfId="0" applyFont="1" applyFill="1" applyBorder="1"/>
    <xf numFmtId="0" fontId="1" fillId="0" borderId="52" xfId="0" applyFont="1" applyBorder="1" applyAlignment="1">
      <alignment horizontal="right" vertical="top" wrapText="1"/>
    </xf>
    <xf numFmtId="0" fontId="29" fillId="7" borderId="53" xfId="0" applyFont="1" applyFill="1" applyBorder="1"/>
    <xf numFmtId="0" fontId="1" fillId="7" borderId="52" xfId="0" applyFont="1" applyFill="1" applyBorder="1" applyAlignment="1">
      <alignment horizontal="left"/>
    </xf>
    <xf numFmtId="0" fontId="18" fillId="7" borderId="52" xfId="0" applyFont="1" applyFill="1" applyBorder="1"/>
    <xf numFmtId="0" fontId="18" fillId="0" borderId="52" xfId="0" applyFont="1" applyFill="1" applyBorder="1" applyAlignment="1">
      <alignment horizontal="left"/>
    </xf>
    <xf numFmtId="0" fontId="18" fillId="7" borderId="52" xfId="0" applyFont="1" applyFill="1" applyBorder="1" applyAlignment="1">
      <alignment horizontal="left"/>
    </xf>
    <xf numFmtId="0" fontId="29" fillId="7" borderId="53" xfId="0" applyFont="1" applyFill="1" applyBorder="1" applyAlignment="1">
      <alignment horizontal="left"/>
    </xf>
    <xf numFmtId="0" fontId="18" fillId="7" borderId="6" xfId="0" applyFont="1" applyFill="1" applyBorder="1"/>
    <xf numFmtId="0" fontId="18" fillId="7" borderId="6" xfId="0" applyFont="1" applyFill="1" applyBorder="1" applyAlignment="1">
      <alignment horizontal="left"/>
    </xf>
    <xf numFmtId="0" fontId="9" fillId="7" borderId="53" xfId="0" applyFont="1" applyFill="1" applyBorder="1" applyAlignment="1">
      <alignment horizontal="left"/>
    </xf>
    <xf numFmtId="0" fontId="1" fillId="7" borderId="6" xfId="0" applyFont="1" applyFill="1" applyBorder="1" applyAlignment="1">
      <alignment horizontal="left"/>
    </xf>
    <xf numFmtId="0" fontId="5" fillId="7" borderId="5" xfId="0" applyFont="1" applyFill="1" applyBorder="1" applyAlignment="1">
      <alignment vertical="center"/>
    </xf>
    <xf numFmtId="0" fontId="29" fillId="7" borderId="5" xfId="0" applyFont="1" applyFill="1" applyBorder="1"/>
    <xf numFmtId="0" fontId="5" fillId="7" borderId="5" xfId="0" applyFont="1" applyFill="1" applyBorder="1" applyAlignment="1">
      <alignment vertical="center" wrapText="1"/>
    </xf>
    <xf numFmtId="0" fontId="5" fillId="7" borderId="5" xfId="0" applyFont="1" applyFill="1" applyBorder="1" applyAlignment="1">
      <alignment horizontal="center" vertical="center"/>
    </xf>
    <xf numFmtId="0" fontId="5" fillId="7" borderId="6" xfId="0" applyFont="1" applyFill="1" applyBorder="1" applyAlignment="1">
      <alignment vertical="center"/>
    </xf>
    <xf numFmtId="0" fontId="5" fillId="7" borderId="6" xfId="0" applyFont="1" applyFill="1" applyBorder="1" applyAlignment="1">
      <alignment horizontal="center" vertical="center"/>
    </xf>
    <xf numFmtId="0" fontId="5" fillId="7" borderId="33" xfId="0" applyFont="1" applyFill="1" applyBorder="1" applyAlignment="1">
      <alignment horizontal="center"/>
    </xf>
    <xf numFmtId="0" fontId="8" fillId="0" borderId="3" xfId="0" applyNumberFormat="1" applyFont="1" applyBorder="1" applyAlignment="1">
      <alignment horizontal="center"/>
    </xf>
    <xf numFmtId="0" fontId="8" fillId="0" borderId="60" xfId="0" applyNumberFormat="1" applyFont="1" applyBorder="1" applyAlignment="1">
      <alignment horizontal="center"/>
    </xf>
    <xf numFmtId="0" fontId="5" fillId="0" borderId="94" xfId="0" applyFont="1" applyBorder="1"/>
    <xf numFmtId="0" fontId="5" fillId="0" borderId="95" xfId="0" applyFont="1" applyBorder="1" applyAlignment="1">
      <alignment horizontal="center"/>
    </xf>
    <xf numFmtId="0" fontId="5" fillId="0" borderId="77" xfId="0" applyFont="1" applyBorder="1" applyAlignment="1">
      <alignment horizontal="center"/>
    </xf>
    <xf numFmtId="2" fontId="5" fillId="0" borderId="95" xfId="0" applyNumberFormat="1" applyFont="1" applyBorder="1" applyAlignment="1">
      <alignment horizontal="right"/>
    </xf>
    <xf numFmtId="2" fontId="5" fillId="0" borderId="95" xfId="0" applyNumberFormat="1" applyFont="1" applyBorder="1"/>
    <xf numFmtId="2" fontId="5" fillId="0" borderId="29" xfId="0" applyNumberFormat="1" applyFont="1" applyBorder="1"/>
    <xf numFmtId="0" fontId="5" fillId="0" borderId="96" xfId="0" applyFont="1" applyBorder="1" applyAlignment="1">
      <alignment horizontal="center"/>
    </xf>
    <xf numFmtId="43" fontId="5" fillId="0" borderId="97" xfId="0" applyNumberFormat="1" applyFont="1" applyBorder="1" applyAlignment="1">
      <alignment horizontal="center"/>
    </xf>
    <xf numFmtId="0" fontId="5" fillId="0" borderId="95" xfId="0" applyFont="1" applyBorder="1"/>
    <xf numFmtId="0" fontId="5" fillId="0" borderId="98" xfId="0" applyFont="1" applyBorder="1"/>
    <xf numFmtId="0" fontId="7" fillId="0" borderId="98" xfId="0" applyFont="1" applyBorder="1"/>
    <xf numFmtId="0" fontId="7" fillId="0" borderId="29" xfId="0" applyFont="1" applyBorder="1"/>
    <xf numFmtId="0" fontId="7" fillId="0" borderId="99" xfId="0" applyFont="1" applyBorder="1"/>
    <xf numFmtId="0" fontId="7" fillId="0" borderId="100" xfId="0" applyFont="1" applyBorder="1"/>
    <xf numFmtId="0" fontId="7" fillId="0" borderId="102" xfId="0" applyFont="1" applyBorder="1"/>
    <xf numFmtId="0" fontId="7" fillId="0" borderId="103" xfId="0" applyFont="1" applyBorder="1"/>
    <xf numFmtId="0" fontId="1" fillId="5" borderId="57" xfId="0" applyFont="1" applyFill="1" applyBorder="1" applyAlignment="1">
      <alignment horizontal="center" vertical="center" wrapText="1"/>
    </xf>
    <xf numFmtId="0" fontId="8" fillId="7" borderId="50" xfId="0" applyNumberFormat="1" applyFont="1" applyFill="1" applyBorder="1" applyAlignment="1">
      <alignment horizontal="center"/>
    </xf>
    <xf numFmtId="0" fontId="8" fillId="7" borderId="63" xfId="0" applyNumberFormat="1" applyFont="1" applyFill="1" applyBorder="1" applyAlignment="1">
      <alignment horizontal="center"/>
    </xf>
    <xf numFmtId="0" fontId="8" fillId="7" borderId="49" xfId="0" applyNumberFormat="1" applyFont="1" applyFill="1" applyBorder="1" applyAlignment="1">
      <alignment horizontal="center"/>
    </xf>
    <xf numFmtId="0" fontId="7" fillId="5" borderId="67" xfId="0" applyFont="1" applyFill="1" applyBorder="1" applyAlignment="1">
      <alignment horizontal="center" vertical="center" wrapText="1"/>
    </xf>
    <xf numFmtId="0" fontId="8" fillId="0" borderId="0" xfId="0" applyNumberFormat="1" applyFont="1" applyBorder="1" applyAlignment="1">
      <alignment horizontal="center"/>
    </xf>
    <xf numFmtId="0" fontId="1" fillId="0" borderId="60" xfId="0" applyNumberFormat="1" applyFont="1" applyBorder="1" applyAlignment="1">
      <alignment horizontal="center"/>
    </xf>
    <xf numFmtId="0" fontId="5" fillId="0" borderId="58" xfId="0" applyFont="1" applyFill="1" applyBorder="1" applyAlignment="1">
      <alignment vertical="center" wrapText="1"/>
    </xf>
    <xf numFmtId="0" fontId="5" fillId="0" borderId="62" xfId="0" applyFont="1" applyFill="1" applyBorder="1" applyAlignment="1">
      <alignment vertical="center" wrapText="1"/>
    </xf>
    <xf numFmtId="0" fontId="5" fillId="0" borderId="8" xfId="0" applyFont="1" applyFill="1" applyBorder="1" applyAlignment="1">
      <alignment horizontal="center" vertical="center"/>
    </xf>
    <xf numFmtId="0" fontId="1" fillId="0" borderId="0" xfId="0" applyNumberFormat="1" applyFont="1" applyBorder="1" applyAlignment="1"/>
    <xf numFmtId="0" fontId="8" fillId="0" borderId="0" xfId="0" applyNumberFormat="1" applyFont="1" applyBorder="1" applyAlignment="1">
      <alignment horizontal="right"/>
    </xf>
    <xf numFmtId="0" fontId="1" fillId="0" borderId="0" xfId="0" applyNumberFormat="1" applyFont="1" applyBorder="1" applyAlignment="1">
      <alignment horizontal="center"/>
    </xf>
    <xf numFmtId="0" fontId="1" fillId="0" borderId="0" xfId="0" applyNumberFormat="1" applyFont="1" applyBorder="1" applyAlignment="1">
      <alignment horizontal="right"/>
    </xf>
    <xf numFmtId="0" fontId="17" fillId="0" borderId="0" xfId="0" applyFont="1" applyFill="1" applyBorder="1" applyAlignment="1">
      <alignment vertical="center"/>
    </xf>
    <xf numFmtId="0" fontId="5" fillId="0" borderId="0" xfId="0" applyFont="1" applyFill="1" applyBorder="1" applyAlignment="1">
      <alignment horizontal="right" vertical="center"/>
    </xf>
    <xf numFmtId="0" fontId="17" fillId="0" borderId="0" xfId="0" applyFont="1" applyFill="1" applyBorder="1" applyAlignment="1">
      <alignment horizontal="center" vertical="center"/>
    </xf>
    <xf numFmtId="9" fontId="17" fillId="0" borderId="0" xfId="0" applyNumberFormat="1" applyFont="1" applyFill="1" applyBorder="1" applyAlignment="1">
      <alignment horizontal="center" vertical="center"/>
    </xf>
    <xf numFmtId="0" fontId="17" fillId="0" borderId="0" xfId="0" applyFont="1" applyFill="1" applyBorder="1" applyAlignment="1">
      <alignment horizontal="right" vertical="center" wrapText="1"/>
    </xf>
    <xf numFmtId="0" fontId="8" fillId="0" borderId="0" xfId="0" applyFont="1" applyFill="1" applyBorder="1" applyAlignment="1">
      <alignment vertical="center"/>
    </xf>
    <xf numFmtId="0" fontId="1" fillId="0" borderId="0" xfId="0" applyFont="1" applyFill="1" applyBorder="1" applyAlignment="1">
      <alignment horizontal="right" vertical="center"/>
    </xf>
    <xf numFmtId="0" fontId="8" fillId="0" borderId="0" xfId="0" applyFont="1" applyFill="1" applyBorder="1" applyAlignment="1">
      <alignment horizontal="center" vertical="center"/>
    </xf>
    <xf numFmtId="9" fontId="8" fillId="0" borderId="0" xfId="0" applyNumberFormat="1" applyFont="1" applyFill="1" applyBorder="1" applyAlignment="1">
      <alignment horizontal="center" vertical="center"/>
    </xf>
    <xf numFmtId="164" fontId="8" fillId="0" borderId="0" xfId="0" applyNumberFormat="1" applyFont="1" applyFill="1" applyBorder="1" applyAlignment="1">
      <alignment vertical="center"/>
    </xf>
    <xf numFmtId="164" fontId="8" fillId="0" borderId="0" xfId="0" applyNumberFormat="1" applyFont="1" applyFill="1" applyBorder="1" applyAlignment="1">
      <alignment horizontal="right" vertical="center"/>
    </xf>
    <xf numFmtId="0" fontId="18" fillId="0" borderId="53" xfId="0" applyFont="1" applyFill="1" applyBorder="1" applyAlignment="1"/>
    <xf numFmtId="0" fontId="18" fillId="3" borderId="1" xfId="0" applyFont="1" applyFill="1" applyBorder="1" applyAlignment="1">
      <alignment wrapText="1"/>
    </xf>
    <xf numFmtId="0" fontId="5" fillId="0" borderId="53" xfId="0" applyFont="1" applyFill="1" applyBorder="1" applyAlignment="1">
      <alignment vertical="center" wrapText="1"/>
    </xf>
    <xf numFmtId="0" fontId="29" fillId="7" borderId="1" xfId="0" applyFont="1" applyFill="1" applyBorder="1" applyAlignment="1">
      <alignment horizontal="left"/>
    </xf>
    <xf numFmtId="0" fontId="5" fillId="7" borderId="53" xfId="0" applyFont="1" applyFill="1" applyBorder="1" applyAlignment="1">
      <alignment vertical="center" wrapText="1"/>
    </xf>
    <xf numFmtId="0" fontId="5" fillId="0" borderId="75" xfId="0" applyFont="1" applyBorder="1" applyAlignment="1">
      <alignment horizontal="right"/>
    </xf>
    <xf numFmtId="0" fontId="5" fillId="4" borderId="107" xfId="0" applyNumberFormat="1" applyFont="1" applyFill="1" applyBorder="1" applyAlignment="1">
      <alignment horizontal="right"/>
    </xf>
    <xf numFmtId="0" fontId="5" fillId="0" borderId="108" xfId="0" applyFont="1" applyBorder="1" applyAlignment="1">
      <alignment horizontal="right"/>
    </xf>
    <xf numFmtId="0" fontId="1" fillId="0" borderId="1" xfId="0" applyFont="1" applyBorder="1"/>
    <xf numFmtId="0" fontId="8" fillId="0" borderId="53" xfId="0" applyNumberFormat="1" applyFont="1" applyFill="1" applyBorder="1" applyAlignment="1">
      <alignment horizontal="right"/>
    </xf>
    <xf numFmtId="0" fontId="17" fillId="7" borderId="104" xfId="0" applyFont="1" applyFill="1" applyBorder="1" applyAlignment="1">
      <alignment vertical="center" wrapText="1"/>
    </xf>
    <xf numFmtId="0" fontId="17" fillId="7" borderId="105" xfId="0" applyFont="1" applyFill="1" applyBorder="1" applyAlignment="1">
      <alignment vertical="center" wrapText="1"/>
    </xf>
    <xf numFmtId="0" fontId="29" fillId="7" borderId="1" xfId="0" applyFont="1" applyFill="1" applyBorder="1"/>
    <xf numFmtId="0" fontId="1" fillId="0" borderId="6" xfId="0" applyFont="1" applyBorder="1" applyAlignment="1">
      <alignment horizontal="center" vertical="top" wrapText="1"/>
    </xf>
    <xf numFmtId="0" fontId="1" fillId="0" borderId="4" xfId="0" applyFont="1" applyBorder="1" applyAlignment="1">
      <alignment horizontal="right" vertical="top" wrapText="1"/>
    </xf>
    <xf numFmtId="0" fontId="1" fillId="0" borderId="109" xfId="0" applyFont="1" applyFill="1" applyBorder="1" applyAlignment="1">
      <alignment horizontal="center" vertical="center"/>
    </xf>
    <xf numFmtId="0" fontId="1" fillId="0" borderId="109" xfId="0" applyFont="1" applyFill="1" applyBorder="1" applyAlignment="1">
      <alignment horizontal="center"/>
    </xf>
    <xf numFmtId="0" fontId="1" fillId="0" borderId="8" xfId="0" applyFont="1" applyBorder="1" applyAlignment="1">
      <alignment horizontal="center" vertical="top" wrapText="1"/>
    </xf>
    <xf numFmtId="0" fontId="1" fillId="0" borderId="62" xfId="0" applyFont="1" applyBorder="1" applyAlignment="1">
      <alignment horizontal="center" vertical="top" wrapText="1"/>
    </xf>
    <xf numFmtId="0" fontId="1" fillId="0" borderId="0" xfId="0" applyFont="1" applyBorder="1" applyAlignment="1">
      <alignment horizontal="center" vertical="top" wrapText="1"/>
    </xf>
    <xf numFmtId="0" fontId="1" fillId="0" borderId="56" xfId="0" applyFont="1" applyBorder="1" applyAlignment="1">
      <alignment horizontal="left" vertical="top" wrapText="1"/>
    </xf>
    <xf numFmtId="0" fontId="1" fillId="0" borderId="50" xfId="0" applyFont="1" applyBorder="1" applyAlignment="1">
      <alignment horizontal="left" vertical="top" wrapText="1"/>
    </xf>
    <xf numFmtId="0" fontId="1" fillId="0" borderId="6" xfId="0" applyFont="1" applyFill="1" applyBorder="1" applyAlignment="1">
      <alignment horizontal="center" vertical="top" wrapText="1"/>
    </xf>
    <xf numFmtId="0" fontId="1" fillId="0" borderId="110" xfId="0" applyFont="1" applyFill="1" applyBorder="1" applyAlignment="1">
      <alignment horizontal="center" vertical="top" wrapText="1"/>
    </xf>
    <xf numFmtId="0" fontId="1" fillId="0" borderId="8" xfId="0" applyFont="1" applyFill="1" applyBorder="1" applyAlignment="1">
      <alignment horizontal="center" vertical="top" wrapText="1"/>
    </xf>
    <xf numFmtId="0" fontId="1" fillId="0" borderId="5" xfId="0" applyFont="1" applyFill="1" applyBorder="1" applyAlignment="1">
      <alignment horizontal="center" vertical="top" wrapText="1"/>
    </xf>
    <xf numFmtId="0" fontId="1" fillId="0" borderId="8" xfId="0" applyFont="1" applyBorder="1" applyAlignment="1">
      <alignment horizontal="center" vertical="top" wrapText="1"/>
    </xf>
    <xf numFmtId="0" fontId="1" fillId="0" borderId="6" xfId="0" applyFont="1" applyFill="1" applyBorder="1" applyAlignment="1">
      <alignment horizontal="center" vertical="top" wrapText="1"/>
    </xf>
    <xf numFmtId="0" fontId="0" fillId="0" borderId="0" xfId="0" applyFill="1"/>
    <xf numFmtId="0" fontId="1" fillId="0" borderId="110" xfId="0" applyFont="1" applyBorder="1" applyAlignment="1">
      <alignment horizontal="center" vertical="center" wrapText="1"/>
    </xf>
    <xf numFmtId="0" fontId="1" fillId="0" borderId="52" xfId="0" applyFont="1" applyFill="1" applyBorder="1" applyAlignment="1">
      <alignment vertical="top" wrapText="1"/>
    </xf>
    <xf numFmtId="0" fontId="1" fillId="0" borderId="52" xfId="0" applyFont="1" applyFill="1" applyBorder="1" applyAlignment="1">
      <alignment horizontal="center" vertical="center" wrapText="1"/>
    </xf>
    <xf numFmtId="0" fontId="1" fillId="0" borderId="109" xfId="0" applyNumberFormat="1" applyFont="1" applyFill="1" applyBorder="1" applyAlignment="1">
      <alignment horizontal="center"/>
    </xf>
    <xf numFmtId="1" fontId="1" fillId="0" borderId="111" xfId="1" applyNumberFormat="1" applyFont="1" applyFill="1" applyBorder="1" applyAlignment="1" applyProtection="1">
      <alignment horizontal="center"/>
    </xf>
    <xf numFmtId="0" fontId="1" fillId="0" borderId="6" xfId="0" applyFont="1" applyBorder="1" applyAlignment="1">
      <alignment horizontal="center" vertical="top" wrapText="1"/>
    </xf>
    <xf numFmtId="0" fontId="36" fillId="0" borderId="111" xfId="0" applyFont="1" applyFill="1" applyBorder="1"/>
    <xf numFmtId="0" fontId="36" fillId="0" borderId="113" xfId="0" applyFont="1" applyFill="1" applyBorder="1"/>
    <xf numFmtId="0" fontId="5" fillId="0" borderId="112" xfId="0" applyFont="1" applyFill="1" applyBorder="1" applyAlignment="1">
      <alignment horizontal="center"/>
    </xf>
    <xf numFmtId="43" fontId="1" fillId="0" borderId="109" xfId="1" applyNumberFormat="1" applyFont="1" applyFill="1" applyBorder="1" applyAlignment="1">
      <alignment horizontal="center"/>
    </xf>
    <xf numFmtId="0" fontId="1" fillId="0" borderId="6" xfId="0" applyFont="1" applyBorder="1" applyAlignment="1">
      <alignment horizontal="center" vertical="top" wrapText="1"/>
    </xf>
    <xf numFmtId="49" fontId="1" fillId="0" borderId="113" xfId="0" applyNumberFormat="1" applyFont="1" applyBorder="1" applyAlignment="1">
      <alignment horizontal="center" vertical="center"/>
    </xf>
    <xf numFmtId="0" fontId="1" fillId="0" borderId="111" xfId="0" applyFont="1" applyBorder="1" applyAlignment="1">
      <alignment horizontal="left" vertical="center" wrapText="1"/>
    </xf>
    <xf numFmtId="0" fontId="1" fillId="0" borderId="114" xfId="0" applyFont="1" applyBorder="1" applyAlignment="1">
      <alignment horizontal="center" vertical="center" wrapText="1"/>
    </xf>
    <xf numFmtId="0" fontId="1" fillId="0" borderId="113" xfId="0" applyFont="1" applyBorder="1" applyAlignment="1">
      <alignment horizontal="center" vertical="center" wrapText="1"/>
    </xf>
    <xf numFmtId="0" fontId="1" fillId="0" borderId="109" xfId="0" applyNumberFormat="1" applyFont="1" applyBorder="1" applyAlignment="1">
      <alignment horizontal="center"/>
    </xf>
    <xf numFmtId="0" fontId="1" fillId="0" borderId="109" xfId="0" applyFont="1" applyBorder="1" applyAlignment="1">
      <alignment horizontal="center" vertical="center" wrapText="1"/>
    </xf>
    <xf numFmtId="49" fontId="1" fillId="0" borderId="109" xfId="0" applyNumberFormat="1" applyFont="1" applyBorder="1" applyAlignment="1">
      <alignment horizontal="right" vertical="center"/>
    </xf>
    <xf numFmtId="49" fontId="1" fillId="3" borderId="28" xfId="0" applyNumberFormat="1" applyFont="1" applyFill="1" applyBorder="1" applyAlignment="1">
      <alignment horizontal="center" vertical="center"/>
    </xf>
    <xf numFmtId="0" fontId="1" fillId="0" borderId="109" xfId="0" applyFont="1" applyBorder="1" applyAlignment="1">
      <alignment horizontal="center" vertical="top" wrapText="1"/>
    </xf>
    <xf numFmtId="0" fontId="18" fillId="3" borderId="109" xfId="0" applyFont="1" applyFill="1" applyBorder="1"/>
    <xf numFmtId="0" fontId="18" fillId="0" borderId="109" xfId="0" applyFont="1" applyFill="1" applyBorder="1" applyAlignment="1">
      <alignment horizontal="left"/>
    </xf>
    <xf numFmtId="0" fontId="18" fillId="0" borderId="113" xfId="0" applyFont="1" applyFill="1" applyBorder="1" applyAlignment="1">
      <alignment horizontal="left"/>
    </xf>
    <xf numFmtId="0" fontId="1" fillId="3" borderId="109" xfId="0" applyFont="1" applyFill="1" applyBorder="1" applyAlignment="1">
      <alignment horizontal="center" vertical="top" wrapText="1"/>
    </xf>
    <xf numFmtId="0" fontId="18" fillId="3" borderId="111" xfId="0" applyFont="1" applyFill="1" applyBorder="1"/>
    <xf numFmtId="0" fontId="8" fillId="0" borderId="6" xfId="0" applyFont="1" applyFill="1" applyBorder="1" applyAlignment="1">
      <alignment horizontal="center" vertical="center" wrapText="1"/>
    </xf>
    <xf numFmtId="0" fontId="1" fillId="0" borderId="109" xfId="0" applyNumberFormat="1" applyFont="1" applyFill="1" applyBorder="1" applyAlignment="1">
      <alignment horizontal="right"/>
    </xf>
    <xf numFmtId="2" fontId="1" fillId="0" borderId="109" xfId="0" applyNumberFormat="1" applyFont="1" applyFill="1" applyBorder="1" applyAlignment="1">
      <alignment horizontal="center"/>
    </xf>
    <xf numFmtId="2" fontId="1" fillId="0" borderId="109" xfId="0" applyNumberFormat="1" applyFont="1" applyFill="1" applyBorder="1" applyAlignment="1">
      <alignment horizontal="center" vertical="center"/>
    </xf>
    <xf numFmtId="2" fontId="12" fillId="0" borderId="109" xfId="0" applyNumberFormat="1" applyFont="1" applyFill="1" applyBorder="1" applyAlignment="1">
      <alignment horizontal="center" vertical="center"/>
    </xf>
    <xf numFmtId="0" fontId="1" fillId="0" borderId="111" xfId="0" applyNumberFormat="1" applyFont="1" applyFill="1" applyBorder="1" applyAlignment="1">
      <alignment horizontal="center"/>
    </xf>
    <xf numFmtId="0" fontId="1" fillId="0" borderId="113" xfId="0" applyFont="1" applyFill="1" applyBorder="1" applyAlignment="1">
      <alignment wrapText="1"/>
    </xf>
    <xf numFmtId="0" fontId="1" fillId="0" borderId="113" xfId="0" applyFont="1" applyFill="1" applyBorder="1" applyAlignment="1">
      <alignment horizontal="center"/>
    </xf>
    <xf numFmtId="0" fontId="1" fillId="0" borderId="113" xfId="0" applyFont="1" applyFill="1" applyBorder="1" applyAlignment="1">
      <alignment horizontal="left" wrapText="1"/>
    </xf>
    <xf numFmtId="0" fontId="1" fillId="0" borderId="111" xfId="0" applyFont="1" applyFill="1" applyBorder="1" applyAlignment="1">
      <alignment horizontal="left" vertical="top" wrapText="1"/>
    </xf>
    <xf numFmtId="0" fontId="1" fillId="0" borderId="113" xfId="0" applyFont="1" applyFill="1" applyBorder="1" applyAlignment="1">
      <alignment horizontal="left" vertical="top" wrapText="1"/>
    </xf>
    <xf numFmtId="0" fontId="1" fillId="0" borderId="118" xfId="0" applyFont="1" applyFill="1" applyBorder="1" applyAlignment="1">
      <alignment horizontal="left" vertical="top" wrapText="1"/>
    </xf>
    <xf numFmtId="0" fontId="1" fillId="0" borderId="119" xfId="0" applyFont="1" applyFill="1" applyBorder="1" applyAlignment="1">
      <alignment horizontal="left" vertical="top" wrapText="1"/>
    </xf>
    <xf numFmtId="0" fontId="1" fillId="0" borderId="111" xfId="0" applyFont="1" applyFill="1" applyBorder="1" applyAlignment="1">
      <alignment horizontal="left" wrapText="1"/>
    </xf>
    <xf numFmtId="0" fontId="1" fillId="0" borderId="113" xfId="0" applyFont="1" applyFill="1" applyBorder="1" applyAlignment="1">
      <alignment horizontal="right" wrapText="1"/>
    </xf>
    <xf numFmtId="0" fontId="1" fillId="0" borderId="118" xfId="0" applyFont="1" applyFill="1" applyBorder="1" applyAlignment="1">
      <alignment horizontal="left" wrapText="1"/>
    </xf>
    <xf numFmtId="0" fontId="1" fillId="0" borderId="119" xfId="0" applyFont="1" applyFill="1" applyBorder="1" applyAlignment="1">
      <alignment horizontal="right" wrapText="1"/>
    </xf>
    <xf numFmtId="0" fontId="8" fillId="0" borderId="111" xfId="0" applyNumberFormat="1" applyFont="1" applyFill="1" applyBorder="1" applyAlignment="1">
      <alignment horizontal="center"/>
    </xf>
    <xf numFmtId="0" fontId="8" fillId="0" borderId="113" xfId="0" applyNumberFormat="1" applyFont="1" applyFill="1" applyBorder="1" applyAlignment="1">
      <alignment horizontal="left" wrapText="1"/>
    </xf>
    <xf numFmtId="0" fontId="1" fillId="0" borderId="115" xfId="5" applyNumberFormat="1" applyFont="1" applyFill="1" applyBorder="1" applyAlignment="1" applyProtection="1">
      <alignment horizontal="center" vertical="center" wrapText="1"/>
      <protection locked="0"/>
    </xf>
    <xf numFmtId="2" fontId="1" fillId="0" borderId="115" xfId="0" applyNumberFormat="1" applyFont="1" applyFill="1" applyBorder="1" applyAlignment="1" applyProtection="1">
      <alignment horizontal="center" vertical="center" wrapText="1"/>
      <protection locked="0"/>
    </xf>
    <xf numFmtId="0" fontId="1" fillId="0" borderId="120" xfId="6" applyNumberFormat="1" applyFont="1" applyFill="1" applyBorder="1" applyAlignment="1">
      <alignment vertical="center" wrapText="1"/>
    </xf>
    <xf numFmtId="0" fontId="1" fillId="0" borderId="120" xfId="6" applyNumberFormat="1" applyFont="1" applyFill="1" applyBorder="1" applyAlignment="1">
      <alignment horizontal="left" vertical="center" wrapText="1"/>
    </xf>
    <xf numFmtId="0" fontId="1" fillId="0" borderId="117" xfId="6" applyNumberFormat="1" applyFont="1" applyFill="1" applyBorder="1" applyAlignment="1">
      <alignment vertical="center" wrapText="1"/>
    </xf>
    <xf numFmtId="0" fontId="1" fillId="0" borderId="116" xfId="5" applyNumberFormat="1" applyFont="1" applyFill="1" applyBorder="1" applyAlignment="1" applyProtection="1">
      <alignment horizontal="center" vertical="center" wrapText="1"/>
      <protection locked="0"/>
    </xf>
    <xf numFmtId="2" fontId="1" fillId="0" borderId="116" xfId="0" applyNumberFormat="1" applyFont="1" applyFill="1" applyBorder="1" applyAlignment="1" applyProtection="1">
      <alignment horizontal="center" vertical="center" wrapText="1"/>
      <protection locked="0"/>
    </xf>
    <xf numFmtId="0" fontId="1" fillId="0" borderId="109" xfId="5" applyNumberFormat="1" applyFont="1" applyFill="1" applyBorder="1" applyAlignment="1" applyProtection="1">
      <alignment horizontal="center" vertical="center" wrapText="1"/>
      <protection locked="0"/>
    </xf>
    <xf numFmtId="2" fontId="1" fillId="0" borderId="109" xfId="0" applyNumberFormat="1" applyFont="1" applyFill="1" applyBorder="1" applyAlignment="1" applyProtection="1">
      <alignment horizontal="center" vertical="center" wrapText="1"/>
      <protection locked="0"/>
    </xf>
    <xf numFmtId="2" fontId="1" fillId="0" borderId="121" xfId="0" applyNumberFormat="1" applyFont="1" applyFill="1" applyBorder="1" applyAlignment="1" applyProtection="1">
      <alignment horizontal="center" vertical="center" wrapText="1"/>
      <protection locked="0"/>
    </xf>
    <xf numFmtId="0" fontId="1" fillId="0" borderId="113" xfId="6" applyNumberFormat="1" applyFont="1" applyFill="1" applyBorder="1" applyAlignment="1">
      <alignment vertical="center" wrapText="1"/>
    </xf>
    <xf numFmtId="2" fontId="1" fillId="0" borderId="109" xfId="1" applyNumberFormat="1" applyFont="1" applyFill="1" applyBorder="1" applyAlignment="1" applyProtection="1">
      <alignment horizontal="center"/>
    </xf>
    <xf numFmtId="49" fontId="1" fillId="0" borderId="109" xfId="1" applyNumberFormat="1" applyFont="1" applyFill="1" applyBorder="1" applyAlignment="1" applyProtection="1">
      <alignment horizontal="center"/>
    </xf>
    <xf numFmtId="49" fontId="1" fillId="0" borderId="113" xfId="1" applyNumberFormat="1" applyFont="1" applyFill="1" applyBorder="1" applyAlignment="1" applyProtection="1">
      <alignment horizontal="left" wrapText="1"/>
    </xf>
    <xf numFmtId="49" fontId="1" fillId="0" borderId="113" xfId="1" applyNumberFormat="1" applyFont="1" applyFill="1" applyBorder="1" applyAlignment="1" applyProtection="1">
      <alignment horizontal="left"/>
    </xf>
    <xf numFmtId="49" fontId="1" fillId="0" borderId="113" xfId="1" applyNumberFormat="1" applyFont="1" applyFill="1" applyBorder="1" applyAlignment="1" applyProtection="1">
      <alignment horizontal="center"/>
    </xf>
    <xf numFmtId="49" fontId="1" fillId="0" borderId="119" xfId="1" applyNumberFormat="1" applyFont="1" applyFill="1" applyBorder="1" applyAlignment="1" applyProtection="1">
      <alignment horizontal="left" wrapText="1"/>
    </xf>
    <xf numFmtId="0" fontId="1" fillId="0" borderId="111" xfId="0" applyFont="1" applyFill="1" applyBorder="1" applyAlignment="1">
      <alignment horizontal="left" vertical="center" wrapText="1"/>
    </xf>
    <xf numFmtId="1" fontId="1" fillId="0" borderId="109" xfId="0" applyNumberFormat="1" applyFont="1" applyFill="1" applyBorder="1" applyAlignment="1">
      <alignment horizontal="center" vertical="center"/>
    </xf>
    <xf numFmtId="0" fontId="1" fillId="0" borderId="113" xfId="0" applyFont="1" applyFill="1" applyBorder="1" applyAlignment="1">
      <alignment horizontal="left" vertical="center" wrapText="1"/>
    </xf>
    <xf numFmtId="0" fontId="1" fillId="5" borderId="118" xfId="0" applyNumberFormat="1" applyFont="1" applyFill="1" applyBorder="1" applyAlignment="1">
      <alignment horizontal="center" vertical="center" wrapText="1"/>
    </xf>
    <xf numFmtId="0" fontId="1" fillId="5" borderId="119" xfId="0" applyNumberFormat="1" applyFont="1" applyFill="1" applyBorder="1" applyAlignment="1">
      <alignment horizontal="center" vertical="center" wrapText="1"/>
    </xf>
    <xf numFmtId="0" fontId="8" fillId="7" borderId="113" xfId="0" applyFont="1" applyFill="1" applyBorder="1" applyAlignment="1">
      <alignment horizontal="center" vertical="center" wrapText="1"/>
    </xf>
    <xf numFmtId="0" fontId="40" fillId="0" borderId="0" xfId="0" applyFont="1"/>
    <xf numFmtId="0" fontId="39" fillId="7" borderId="6" xfId="0" applyFont="1" applyFill="1" applyBorder="1" applyAlignment="1">
      <alignment horizontal="center"/>
    </xf>
    <xf numFmtId="0" fontId="39" fillId="0" borderId="0" xfId="0" applyFont="1" applyFill="1"/>
    <xf numFmtId="0" fontId="40" fillId="6" borderId="0" xfId="0" applyFont="1" applyFill="1"/>
    <xf numFmtId="0" fontId="40" fillId="6" borderId="0" xfId="0" applyFont="1" applyFill="1" applyAlignment="1"/>
    <xf numFmtId="0" fontId="37" fillId="10" borderId="0" xfId="8"/>
    <xf numFmtId="2" fontId="5" fillId="0" borderId="110" xfId="0" applyNumberFormat="1" applyFont="1" applyBorder="1"/>
    <xf numFmtId="0" fontId="31" fillId="12" borderId="0" xfId="0" applyFont="1" applyFill="1"/>
    <xf numFmtId="0" fontId="1" fillId="7" borderId="109" xfId="0" applyFont="1" applyFill="1" applyBorder="1" applyAlignment="1">
      <alignment horizontal="center"/>
    </xf>
    <xf numFmtId="164" fontId="1" fillId="0" borderId="0" xfId="0" applyNumberFormat="1" applyFont="1" applyFill="1" applyBorder="1" applyAlignment="1">
      <alignment vertical="center"/>
    </xf>
    <xf numFmtId="164" fontId="39" fillId="0" borderId="0" xfId="0" applyNumberFormat="1" applyFont="1" applyFill="1" applyBorder="1" applyAlignment="1">
      <alignment vertical="center"/>
    </xf>
    <xf numFmtId="0" fontId="39" fillId="7" borderId="6" xfId="0" applyFont="1" applyFill="1" applyBorder="1" applyAlignment="1">
      <alignment horizontal="center" vertical="center"/>
    </xf>
    <xf numFmtId="164" fontId="39" fillId="7" borderId="0" xfId="0" applyNumberFormat="1" applyFont="1" applyFill="1" applyBorder="1" applyAlignment="1">
      <alignment vertical="center"/>
    </xf>
    <xf numFmtId="0" fontId="39" fillId="0" borderId="0" xfId="0" applyFont="1"/>
    <xf numFmtId="0" fontId="30" fillId="0" borderId="0" xfId="0" applyFont="1" applyFill="1" applyAlignment="1">
      <alignment horizontal="center"/>
    </xf>
    <xf numFmtId="0" fontId="1" fillId="7" borderId="109" xfId="0" applyNumberFormat="1" applyFont="1" applyFill="1" applyBorder="1" applyAlignment="1">
      <alignment horizontal="center"/>
    </xf>
    <xf numFmtId="0" fontId="1" fillId="7" borderId="118" xfId="0" applyNumberFormat="1" applyFont="1" applyFill="1" applyBorder="1" applyAlignment="1">
      <alignment horizontal="center"/>
    </xf>
    <xf numFmtId="0" fontId="8" fillId="7" borderId="119" xfId="0" applyNumberFormat="1" applyFont="1" applyFill="1" applyBorder="1" applyAlignment="1">
      <alignment horizontal="center" wrapText="1"/>
    </xf>
    <xf numFmtId="0" fontId="1" fillId="7" borderId="113" xfId="0" applyNumberFormat="1" applyFont="1" applyFill="1" applyBorder="1" applyAlignment="1">
      <alignment horizontal="center"/>
    </xf>
    <xf numFmtId="0" fontId="8" fillId="7" borderId="119" xfId="0" applyFont="1" applyFill="1" applyBorder="1" applyAlignment="1">
      <alignment horizontal="center" wrapText="1"/>
    </xf>
    <xf numFmtId="0" fontId="1" fillId="7" borderId="113" xfId="0" applyFont="1" applyFill="1" applyBorder="1" applyAlignment="1">
      <alignment horizontal="center"/>
    </xf>
    <xf numFmtId="2" fontId="1" fillId="7" borderId="109" xfId="0" applyNumberFormat="1" applyFont="1" applyFill="1" applyBorder="1" applyAlignment="1">
      <alignment horizontal="center"/>
    </xf>
    <xf numFmtId="0" fontId="8" fillId="7" borderId="113" xfId="0" applyFont="1" applyFill="1" applyBorder="1" applyAlignment="1">
      <alignment horizontal="center" wrapText="1"/>
    </xf>
    <xf numFmtId="0" fontId="8" fillId="7" borderId="111" xfId="0" applyFont="1" applyFill="1" applyBorder="1" applyAlignment="1">
      <alignment horizontal="center"/>
    </xf>
    <xf numFmtId="0" fontId="8" fillId="7" borderId="109" xfId="0" applyFont="1" applyFill="1" applyBorder="1" applyAlignment="1">
      <alignment horizontal="center"/>
    </xf>
    <xf numFmtId="2" fontId="8" fillId="7" borderId="109" xfId="0" applyNumberFormat="1" applyFont="1" applyFill="1" applyBorder="1" applyAlignment="1">
      <alignment horizontal="center"/>
    </xf>
    <xf numFmtId="1" fontId="1" fillId="7" borderId="111" xfId="1" applyNumberFormat="1" applyFont="1" applyFill="1" applyBorder="1" applyAlignment="1" applyProtection="1">
      <alignment horizontal="center"/>
    </xf>
    <xf numFmtId="49" fontId="1" fillId="7" borderId="109" xfId="1" applyNumberFormat="1" applyFont="1" applyFill="1" applyBorder="1" applyAlignment="1" applyProtection="1">
      <alignment horizontal="center"/>
    </xf>
    <xf numFmtId="2" fontId="1" fillId="7" borderId="109" xfId="1" applyNumberFormat="1" applyFont="1" applyFill="1" applyBorder="1" applyAlignment="1" applyProtection="1">
      <alignment horizontal="center"/>
    </xf>
    <xf numFmtId="49" fontId="8" fillId="7" borderId="113" xfId="1" applyNumberFormat="1" applyFont="1" applyFill="1" applyBorder="1" applyAlignment="1" applyProtection="1">
      <alignment horizontal="center" wrapText="1"/>
    </xf>
    <xf numFmtId="0" fontId="1" fillId="0" borderId="113" xfId="0" applyFont="1" applyFill="1" applyBorder="1" applyAlignment="1">
      <alignment horizontal="right" vertical="center" wrapText="1"/>
    </xf>
    <xf numFmtId="0" fontId="1" fillId="5" borderId="57" xfId="0" applyNumberFormat="1" applyFont="1" applyFill="1" applyBorder="1" applyAlignment="1">
      <alignment horizontal="center" vertical="center" wrapText="1"/>
    </xf>
    <xf numFmtId="0" fontId="1" fillId="5" borderId="0" xfId="0" applyNumberFormat="1" applyFont="1" applyFill="1" applyBorder="1" applyAlignment="1">
      <alignment horizontal="center" vertical="center" wrapText="1"/>
    </xf>
    <xf numFmtId="0" fontId="1" fillId="5" borderId="68" xfId="0" applyNumberFormat="1" applyFont="1" applyFill="1" applyBorder="1" applyAlignment="1">
      <alignment horizontal="center" vertical="center" wrapText="1"/>
    </xf>
    <xf numFmtId="0" fontId="39" fillId="0" borderId="0" xfId="0" applyFont="1" applyFill="1" applyBorder="1"/>
    <xf numFmtId="43" fontId="31" fillId="0" borderId="0" xfId="0" applyNumberFormat="1" applyFont="1" applyFill="1" applyBorder="1"/>
    <xf numFmtId="0" fontId="40" fillId="0" borderId="0" xfId="0" applyFont="1" applyFill="1" applyBorder="1"/>
    <xf numFmtId="0" fontId="1" fillId="0" borderId="58" xfId="0" applyFont="1" applyBorder="1"/>
    <xf numFmtId="0" fontId="7" fillId="0" borderId="58" xfId="0" applyFont="1" applyBorder="1"/>
    <xf numFmtId="0" fontId="40" fillId="0" borderId="58" xfId="0" applyFont="1" applyBorder="1"/>
    <xf numFmtId="2" fontId="39" fillId="0" borderId="58" xfId="0" applyNumberFormat="1" applyFont="1" applyFill="1" applyBorder="1" applyAlignment="1">
      <alignment horizontal="center"/>
    </xf>
    <xf numFmtId="2" fontId="41" fillId="0" borderId="58" xfId="0" applyNumberFormat="1" applyFont="1" applyFill="1" applyBorder="1" applyAlignment="1">
      <alignment horizontal="center" vertical="center"/>
    </xf>
    <xf numFmtId="2" fontId="39" fillId="0" borderId="58" xfId="0" applyNumberFormat="1" applyFont="1" applyFill="1" applyBorder="1"/>
    <xf numFmtId="2" fontId="39" fillId="0" borderId="58" xfId="0" applyNumberFormat="1" applyFont="1" applyFill="1" applyBorder="1" applyAlignment="1">
      <alignment horizontal="left"/>
    </xf>
    <xf numFmtId="0" fontId="31" fillId="0" borderId="58" xfId="0" applyFont="1" applyBorder="1"/>
    <xf numFmtId="0" fontId="40" fillId="0" borderId="58" xfId="0" applyFont="1" applyBorder="1" applyAlignment="1"/>
    <xf numFmtId="0" fontId="39" fillId="0" borderId="58" xfId="0" applyFont="1" applyFill="1" applyBorder="1"/>
    <xf numFmtId="0" fontId="31" fillId="0" borderId="58" xfId="0" applyFont="1" applyFill="1" applyBorder="1"/>
    <xf numFmtId="0" fontId="31" fillId="12" borderId="58" xfId="0" applyFont="1" applyFill="1" applyBorder="1"/>
    <xf numFmtId="0" fontId="30" fillId="12" borderId="58" xfId="0" applyFont="1" applyFill="1" applyBorder="1" applyAlignment="1">
      <alignment wrapText="1"/>
    </xf>
    <xf numFmtId="0" fontId="40" fillId="0" borderId="58" xfId="0" applyFont="1" applyFill="1" applyBorder="1"/>
    <xf numFmtId="43" fontId="7" fillId="0" borderId="58" xfId="0" applyNumberFormat="1" applyFont="1" applyBorder="1"/>
    <xf numFmtId="165" fontId="39" fillId="0" borderId="0" xfId="0" applyNumberFormat="1" applyFont="1" applyFill="1" applyBorder="1" applyAlignment="1">
      <alignment horizontal="center"/>
    </xf>
    <xf numFmtId="0" fontId="1" fillId="0" borderId="109" xfId="0" applyFont="1" applyBorder="1" applyAlignment="1">
      <alignment horizontal="center" vertical="center"/>
    </xf>
    <xf numFmtId="0" fontId="1" fillId="0" borderId="109" xfId="0" applyFont="1" applyBorder="1" applyAlignment="1">
      <alignment wrapText="1"/>
    </xf>
    <xf numFmtId="0" fontId="1" fillId="0" borderId="110" xfId="0" applyFont="1" applyBorder="1" applyAlignment="1">
      <alignment horizontal="center"/>
    </xf>
    <xf numFmtId="0" fontId="1" fillId="0" borderId="110" xfId="0" applyFont="1" applyBorder="1"/>
    <xf numFmtId="0" fontId="1" fillId="0" borderId="109" xfId="0" applyFont="1" applyFill="1" applyBorder="1" applyAlignment="1">
      <alignment horizontal="right"/>
    </xf>
    <xf numFmtId="0" fontId="1" fillId="0" borderId="109" xfId="0" applyFont="1" applyBorder="1"/>
    <xf numFmtId="0" fontId="1" fillId="0" borderId="109" xfId="0" applyFont="1" applyBorder="1" applyAlignment="1">
      <alignment horizontal="center"/>
    </xf>
    <xf numFmtId="0" fontId="1" fillId="0" borderId="8" xfId="0" applyFont="1" applyFill="1" applyBorder="1" applyAlignment="1">
      <alignment horizontal="center"/>
    </xf>
    <xf numFmtId="0" fontId="1" fillId="0" borderId="8" xfId="0" applyFont="1" applyBorder="1"/>
    <xf numFmtId="0" fontId="1" fillId="0" borderId="110" xfId="0" applyFont="1" applyFill="1" applyBorder="1" applyAlignment="1">
      <alignment horizontal="right"/>
    </xf>
    <xf numFmtId="0" fontId="1" fillId="0" borderId="110" xfId="0" applyFont="1" applyFill="1" applyBorder="1" applyAlignment="1">
      <alignment horizontal="center" vertical="center"/>
    </xf>
    <xf numFmtId="0" fontId="1" fillId="0" borderId="5" xfId="0" applyFont="1" applyFill="1" applyBorder="1" applyAlignment="1">
      <alignment horizontal="right"/>
    </xf>
    <xf numFmtId="0" fontId="1" fillId="0" borderId="110" xfId="0" applyFont="1" applyFill="1" applyBorder="1" applyAlignment="1">
      <alignment horizontal="center"/>
    </xf>
    <xf numFmtId="0" fontId="1" fillId="4" borderId="109" xfId="0" applyFont="1" applyFill="1" applyBorder="1" applyAlignment="1">
      <alignment horizontal="center" vertical="center"/>
    </xf>
    <xf numFmtId="0" fontId="1" fillId="7" borderId="5" xfId="0" applyFont="1" applyFill="1" applyBorder="1" applyAlignment="1">
      <alignment horizontal="center"/>
    </xf>
    <xf numFmtId="0" fontId="8" fillId="7" borderId="5" xfId="0" applyFont="1" applyFill="1" applyBorder="1" applyAlignment="1">
      <alignment horizontal="left"/>
    </xf>
    <xf numFmtId="0" fontId="1" fillId="9" borderId="5" xfId="0" applyFont="1" applyFill="1" applyBorder="1" applyAlignment="1">
      <alignment horizontal="center" vertical="center"/>
    </xf>
    <xf numFmtId="0" fontId="1" fillId="7" borderId="109" xfId="0" applyFont="1" applyFill="1" applyBorder="1" applyAlignment="1">
      <alignment horizontal="center" vertical="center"/>
    </xf>
    <xf numFmtId="0" fontId="8" fillId="7" borderId="109" xfId="0" applyFont="1" applyFill="1" applyBorder="1"/>
    <xf numFmtId="0" fontId="1" fillId="9" borderId="109" xfId="0" applyFont="1" applyFill="1" applyBorder="1" applyAlignment="1">
      <alignment horizontal="center" vertical="center"/>
    </xf>
    <xf numFmtId="0" fontId="1" fillId="0" borderId="38" xfId="0" applyFont="1" applyFill="1" applyBorder="1" applyAlignment="1">
      <alignment horizontal="left" vertical="center" wrapText="1"/>
    </xf>
    <xf numFmtId="0" fontId="1" fillId="0" borderId="115" xfId="0" applyFont="1" applyFill="1" applyBorder="1" applyAlignment="1">
      <alignment horizontal="center" vertical="center"/>
    </xf>
    <xf numFmtId="0" fontId="1" fillId="4" borderId="115" xfId="0" applyFont="1" applyFill="1" applyBorder="1" applyAlignment="1">
      <alignment horizontal="center" vertical="center"/>
    </xf>
    <xf numFmtId="0" fontId="1" fillId="0" borderId="115" xfId="0" applyFont="1" applyFill="1" applyBorder="1" applyAlignment="1">
      <alignment horizontal="left" vertical="center" wrapText="1"/>
    </xf>
    <xf numFmtId="0" fontId="1" fillId="0" borderId="116" xfId="0" applyFont="1" applyFill="1" applyBorder="1" applyAlignment="1">
      <alignment horizontal="center" vertical="center"/>
    </xf>
    <xf numFmtId="0" fontId="1" fillId="0" borderId="116" xfId="0" applyFont="1" applyFill="1" applyBorder="1" applyAlignment="1">
      <alignment horizontal="left" vertical="center" wrapText="1"/>
    </xf>
    <xf numFmtId="0" fontId="1" fillId="4" borderId="116" xfId="0" applyFont="1" applyFill="1" applyBorder="1" applyAlignment="1">
      <alignment horizontal="center" vertical="center"/>
    </xf>
    <xf numFmtId="0" fontId="9" fillId="0" borderId="0" xfId="0" applyNumberFormat="1" applyFont="1" applyFill="1" applyBorder="1" applyAlignment="1">
      <alignment vertical="center"/>
    </xf>
    <xf numFmtId="0" fontId="9" fillId="0" borderId="0" xfId="0" applyFont="1" applyFill="1" applyBorder="1" applyAlignment="1">
      <alignment horizontal="right" vertical="center"/>
    </xf>
    <xf numFmtId="0" fontId="9" fillId="0" borderId="0" xfId="0" applyFont="1" applyFill="1" applyBorder="1" applyAlignment="1">
      <alignment horizontal="center" vertical="center"/>
    </xf>
    <xf numFmtId="0" fontId="1" fillId="0" borderId="6" xfId="0" applyFont="1" applyFill="1" applyBorder="1" applyAlignment="1">
      <alignment wrapText="1"/>
    </xf>
    <xf numFmtId="0" fontId="1" fillId="0" borderId="6" xfId="0" applyFont="1" applyFill="1" applyBorder="1"/>
    <xf numFmtId="0" fontId="8" fillId="7" borderId="6" xfId="0" applyFont="1" applyFill="1" applyBorder="1"/>
    <xf numFmtId="0" fontId="1" fillId="5" borderId="0" xfId="0" applyFont="1" applyFill="1" applyBorder="1" applyAlignment="1">
      <alignment horizontal="center" vertical="center" wrapText="1"/>
    </xf>
    <xf numFmtId="0" fontId="1" fillId="0" borderId="0" xfId="0" applyFont="1" applyFill="1" applyBorder="1" applyAlignment="1">
      <alignment horizontal="center" vertical="center"/>
    </xf>
    <xf numFmtId="0" fontId="37" fillId="10" borderId="0" xfId="8" applyBorder="1"/>
    <xf numFmtId="0" fontId="39" fillId="0" borderId="0" xfId="0" applyFont="1" applyFill="1" applyBorder="1" applyAlignment="1">
      <alignment horizontal="center" vertical="center"/>
    </xf>
    <xf numFmtId="0" fontId="39" fillId="0" borderId="0" xfId="0" applyNumberFormat="1" applyFont="1" applyFill="1" applyBorder="1" applyAlignment="1">
      <alignment horizontal="center" vertical="center" wrapText="1"/>
    </xf>
    <xf numFmtId="0" fontId="42" fillId="0" borderId="0" xfId="8" applyFont="1" applyFill="1" applyBorder="1"/>
    <xf numFmtId="0" fontId="39" fillId="0" borderId="0" xfId="0" applyNumberFormat="1" applyFont="1" applyFill="1" applyBorder="1" applyAlignment="1">
      <alignment horizontal="center"/>
    </xf>
    <xf numFmtId="43" fontId="39" fillId="0" borderId="0" xfId="0" applyNumberFormat="1" applyFont="1" applyFill="1" applyBorder="1" applyAlignment="1">
      <alignment vertical="center"/>
    </xf>
    <xf numFmtId="2" fontId="40" fillId="0" borderId="0" xfId="0" applyNumberFormat="1" applyFont="1" applyFill="1" applyBorder="1"/>
    <xf numFmtId="43" fontId="40" fillId="0" borderId="0" xfId="0" applyNumberFormat="1" applyFont="1" applyFill="1" applyBorder="1"/>
    <xf numFmtId="43" fontId="42" fillId="0" borderId="0" xfId="8" applyNumberFormat="1" applyFont="1" applyFill="1" applyBorder="1"/>
    <xf numFmtId="165" fontId="39" fillId="7" borderId="0" xfId="0" applyNumberFormat="1" applyFont="1" applyFill="1" applyBorder="1" applyAlignment="1">
      <alignment horizontal="center"/>
    </xf>
    <xf numFmtId="0" fontId="39" fillId="0" borderId="0" xfId="0" applyFont="1" applyBorder="1"/>
    <xf numFmtId="0" fontId="39" fillId="0" borderId="0" xfId="0" applyFont="1" applyBorder="1" applyAlignment="1">
      <alignment wrapText="1"/>
    </xf>
    <xf numFmtId="0" fontId="39" fillId="0" borderId="0" xfId="0" applyFont="1" applyFill="1" applyBorder="1" applyAlignment="1">
      <alignment vertical="center"/>
    </xf>
    <xf numFmtId="43" fontId="39" fillId="0" borderId="0" xfId="0" applyNumberFormat="1" applyFont="1" applyBorder="1"/>
    <xf numFmtId="0" fontId="39" fillId="0" borderId="0" xfId="0" applyFont="1" applyFill="1" applyBorder="1" applyAlignment="1">
      <alignment vertical="center" wrapText="1"/>
    </xf>
    <xf numFmtId="0" fontId="30" fillId="0" borderId="0" xfId="0" applyFont="1" applyBorder="1"/>
    <xf numFmtId="2" fontId="31" fillId="0" borderId="0" xfId="0" applyNumberFormat="1" applyFont="1" applyFill="1" applyBorder="1"/>
    <xf numFmtId="43" fontId="38" fillId="0" borderId="0" xfId="8" applyNumberFormat="1" applyFont="1" applyFill="1" applyBorder="1"/>
    <xf numFmtId="0" fontId="39" fillId="0" borderId="0" xfId="0" applyFont="1" applyFill="1" applyBorder="1" applyAlignment="1">
      <alignment horizontal="left" vertical="center" wrapText="1"/>
    </xf>
    <xf numFmtId="2" fontId="40" fillId="0" borderId="0" xfId="0" applyNumberFormat="1" applyFont="1" applyBorder="1"/>
    <xf numFmtId="43" fontId="40" fillId="0" borderId="0" xfId="0" applyNumberFormat="1" applyFont="1" applyBorder="1"/>
    <xf numFmtId="43" fontId="42" fillId="10" borderId="0" xfId="8" applyNumberFormat="1" applyFont="1" applyBorder="1"/>
    <xf numFmtId="0" fontId="5" fillId="0" borderId="101" xfId="0" applyFont="1" applyBorder="1"/>
    <xf numFmtId="2" fontId="5" fillId="0" borderId="102" xfId="0" applyNumberFormat="1" applyFont="1" applyBorder="1"/>
    <xf numFmtId="0" fontId="36" fillId="0" borderId="109" xfId="0" applyFont="1" applyFill="1" applyBorder="1"/>
    <xf numFmtId="0" fontId="36" fillId="0" borderId="109" xfId="0" applyFont="1" applyFill="1" applyBorder="1" applyAlignment="1">
      <alignment horizontal="left"/>
    </xf>
    <xf numFmtId="0" fontId="18" fillId="3" borderId="6" xfId="0" applyFont="1" applyFill="1" applyBorder="1" applyAlignment="1">
      <alignment horizontal="center" vertical="center"/>
    </xf>
    <xf numFmtId="0" fontId="18" fillId="0" borderId="6" xfId="0" applyFont="1" applyFill="1" applyBorder="1" applyAlignment="1">
      <alignment horizontal="center" vertical="center"/>
    </xf>
    <xf numFmtId="0" fontId="29" fillId="7" borderId="118" xfId="0" applyFont="1" applyFill="1" applyBorder="1" applyAlignment="1">
      <alignment horizontal="left"/>
    </xf>
    <xf numFmtId="0" fontId="29" fillId="7" borderId="119" xfId="0" applyFont="1" applyFill="1" applyBorder="1" applyAlignment="1">
      <alignment horizontal="left"/>
    </xf>
    <xf numFmtId="0" fontId="29" fillId="7" borderId="50" xfId="0" applyFont="1" applyFill="1" applyBorder="1" applyAlignment="1">
      <alignment horizontal="left"/>
    </xf>
    <xf numFmtId="0" fontId="29" fillId="7" borderId="49" xfId="0" applyFont="1" applyFill="1" applyBorder="1" applyAlignment="1">
      <alignment horizontal="left"/>
    </xf>
    <xf numFmtId="0" fontId="36" fillId="0" borderId="118" xfId="0" applyFont="1" applyFill="1" applyBorder="1"/>
    <xf numFmtId="0" fontId="36" fillId="0" borderId="119" xfId="0" applyFont="1" applyFill="1" applyBorder="1" applyAlignment="1">
      <alignment wrapText="1"/>
    </xf>
    <xf numFmtId="0" fontId="36" fillId="0" borderId="118" xfId="0" applyFont="1" applyFill="1" applyBorder="1" applyAlignment="1">
      <alignment wrapText="1"/>
    </xf>
    <xf numFmtId="0" fontId="36" fillId="0" borderId="119" xfId="0" applyFont="1" applyFill="1" applyBorder="1"/>
    <xf numFmtId="0" fontId="36" fillId="0" borderId="111" xfId="0" applyFont="1" applyFill="1" applyBorder="1" applyAlignment="1">
      <alignment wrapText="1"/>
    </xf>
    <xf numFmtId="0" fontId="36" fillId="0" borderId="113" xfId="0" applyFont="1" applyFill="1" applyBorder="1" applyAlignment="1">
      <alignment wrapText="1"/>
    </xf>
    <xf numFmtId="0" fontId="36" fillId="0" borderId="111" xfId="0" applyFont="1" applyFill="1" applyBorder="1" applyAlignment="1">
      <alignment vertical="top"/>
    </xf>
    <xf numFmtId="0" fontId="36" fillId="0" borderId="113" xfId="0" applyFont="1" applyFill="1" applyBorder="1" applyAlignment="1">
      <alignment horizontal="left" wrapText="1"/>
    </xf>
    <xf numFmtId="0" fontId="36" fillId="0" borderId="113" xfId="0" applyFont="1" applyFill="1" applyBorder="1" applyAlignment="1">
      <alignment horizontal="left"/>
    </xf>
    <xf numFmtId="0" fontId="1" fillId="7" borderId="81" xfId="0" applyNumberFormat="1" applyFont="1" applyFill="1" applyBorder="1" applyAlignment="1">
      <alignment horizontal="center" vertical="center"/>
    </xf>
    <xf numFmtId="49" fontId="1" fillId="7" borderId="124" xfId="0" applyNumberFormat="1" applyFont="1" applyFill="1" applyBorder="1" applyAlignment="1">
      <alignment horizontal="center" vertical="center"/>
    </xf>
    <xf numFmtId="0" fontId="8" fillId="8" borderId="24" xfId="7" applyFont="1" applyFill="1" applyBorder="1" applyAlignment="1">
      <alignment horizontal="center" vertical="center"/>
    </xf>
    <xf numFmtId="0" fontId="8" fillId="7" borderId="125" xfId="0" applyNumberFormat="1" applyFont="1" applyFill="1" applyBorder="1" applyAlignment="1">
      <alignment horizontal="center"/>
    </xf>
    <xf numFmtId="49" fontId="1" fillId="0" borderId="123" xfId="0" applyNumberFormat="1" applyFont="1" applyBorder="1" applyAlignment="1">
      <alignment horizontal="center" vertical="center"/>
    </xf>
    <xf numFmtId="0" fontId="1" fillId="0" borderId="122" xfId="0" applyFont="1" applyBorder="1" applyAlignment="1">
      <alignment horizontal="left" vertical="center" wrapText="1"/>
    </xf>
    <xf numFmtId="0" fontId="1" fillId="0" borderId="100" xfId="0" applyFont="1" applyBorder="1" applyAlignment="1">
      <alignment horizontal="center" vertical="center" wrapText="1"/>
    </xf>
    <xf numFmtId="0" fontId="1" fillId="0" borderId="101" xfId="0" applyFont="1" applyBorder="1" applyAlignment="1">
      <alignment horizontal="center" vertical="center" wrapText="1"/>
    </xf>
    <xf numFmtId="0" fontId="1" fillId="0" borderId="102" xfId="0" applyFont="1" applyBorder="1" applyAlignment="1">
      <alignment horizontal="center" vertical="center" wrapText="1"/>
    </xf>
    <xf numFmtId="49" fontId="14" fillId="7" borderId="24" xfId="0" applyNumberFormat="1" applyFont="1" applyFill="1" applyBorder="1" applyAlignment="1">
      <alignment horizontal="center" vertical="center"/>
    </xf>
    <xf numFmtId="0" fontId="1" fillId="7" borderId="125" xfId="0" applyFont="1" applyFill="1" applyBorder="1" applyAlignment="1">
      <alignment horizontal="center" vertical="center" wrapText="1"/>
    </xf>
    <xf numFmtId="0" fontId="1" fillId="7" borderId="125" xfId="0" applyNumberFormat="1" applyFont="1" applyFill="1" applyBorder="1" applyAlignment="1">
      <alignment horizontal="center" vertical="center"/>
    </xf>
    <xf numFmtId="0" fontId="1" fillId="7" borderId="126" xfId="0" applyFont="1" applyFill="1" applyBorder="1" applyAlignment="1">
      <alignment horizontal="center" vertical="center" wrapText="1"/>
    </xf>
    <xf numFmtId="49" fontId="1" fillId="3" borderId="123" xfId="0" applyNumberFormat="1" applyFont="1" applyFill="1" applyBorder="1" applyAlignment="1">
      <alignment horizontal="center" vertical="center"/>
    </xf>
    <xf numFmtId="0" fontId="1" fillId="0" borderId="102" xfId="0" applyNumberFormat="1" applyFont="1" applyBorder="1" applyAlignment="1">
      <alignment horizontal="center" vertical="center"/>
    </xf>
    <xf numFmtId="49" fontId="8" fillId="7" borderId="24" xfId="0" applyNumberFormat="1" applyFont="1" applyFill="1" applyBorder="1" applyAlignment="1">
      <alignment horizontal="center" vertical="center"/>
    </xf>
    <xf numFmtId="0" fontId="7" fillId="0" borderId="127" xfId="0" applyFont="1" applyFill="1" applyBorder="1" applyAlignment="1">
      <alignment horizontal="center" vertical="center" wrapText="1"/>
    </xf>
    <xf numFmtId="0" fontId="7" fillId="0" borderId="26" xfId="0" applyFont="1" applyFill="1" applyBorder="1" applyAlignment="1">
      <alignment horizontal="center" vertical="center" wrapText="1"/>
    </xf>
    <xf numFmtId="0" fontId="1" fillId="0" borderId="58" xfId="0" applyNumberFormat="1" applyFont="1" applyFill="1" applyBorder="1" applyAlignment="1">
      <alignment horizontal="center" vertical="center" wrapText="1"/>
    </xf>
    <xf numFmtId="0" fontId="1" fillId="0" borderId="58" xfId="0" applyFont="1" applyFill="1" applyBorder="1" applyAlignment="1">
      <alignment horizontal="center" vertical="center" wrapText="1"/>
    </xf>
    <xf numFmtId="0" fontId="1" fillId="0" borderId="62" xfId="0" applyNumberFormat="1" applyFont="1" applyFill="1" applyBorder="1" applyAlignment="1">
      <alignment horizontal="center" vertical="center" wrapText="1"/>
    </xf>
    <xf numFmtId="0" fontId="1" fillId="0" borderId="8" xfId="0" applyNumberFormat="1" applyFont="1" applyFill="1" applyBorder="1" applyAlignment="1">
      <alignment horizontal="center" vertical="center" wrapText="1"/>
    </xf>
    <xf numFmtId="0" fontId="1" fillId="0" borderId="58" xfId="0" applyFont="1" applyFill="1" applyBorder="1"/>
    <xf numFmtId="0" fontId="1" fillId="7" borderId="109" xfId="0" applyNumberFormat="1" applyFont="1" applyFill="1" applyBorder="1" applyAlignment="1">
      <alignment horizontal="center" vertical="center" wrapText="1"/>
    </xf>
    <xf numFmtId="0" fontId="1" fillId="7" borderId="111" xfId="0" applyFont="1" applyFill="1" applyBorder="1" applyAlignment="1">
      <alignment horizontal="center" vertical="center" wrapText="1"/>
    </xf>
    <xf numFmtId="0" fontId="1" fillId="7" borderId="113" xfId="0" applyFont="1" applyFill="1" applyBorder="1" applyAlignment="1">
      <alignment horizontal="center" vertical="center" wrapText="1"/>
    </xf>
    <xf numFmtId="0" fontId="1" fillId="7" borderId="109" xfId="0" applyFont="1" applyFill="1" applyBorder="1" applyAlignment="1">
      <alignment horizontal="center" vertical="center" wrapText="1"/>
    </xf>
    <xf numFmtId="0" fontId="1" fillId="0" borderId="49" xfId="0" applyNumberFormat="1" applyFont="1" applyFill="1" applyBorder="1" applyAlignment="1">
      <alignment horizontal="center" vertical="top"/>
    </xf>
    <xf numFmtId="2" fontId="1" fillId="0" borderId="5" xfId="0" applyNumberFormat="1" applyFont="1" applyFill="1" applyBorder="1" applyAlignment="1">
      <alignment horizontal="center" vertical="top"/>
    </xf>
    <xf numFmtId="2" fontId="1" fillId="0" borderId="5" xfId="0" applyNumberFormat="1" applyFont="1" applyFill="1" applyBorder="1" applyAlignment="1">
      <alignment horizontal="center" vertical="center"/>
    </xf>
    <xf numFmtId="2" fontId="1" fillId="7" borderId="5" xfId="0" applyNumberFormat="1" applyFont="1" applyFill="1" applyBorder="1" applyAlignment="1">
      <alignment horizontal="center" vertical="center"/>
    </xf>
    <xf numFmtId="0" fontId="9" fillId="0" borderId="58" xfId="0" applyFont="1" applyFill="1" applyBorder="1" applyAlignment="1">
      <alignment horizontal="left" vertical="center" wrapText="1"/>
    </xf>
    <xf numFmtId="0" fontId="9" fillId="0" borderId="62" xfId="0" applyFont="1" applyFill="1" applyBorder="1" applyAlignment="1">
      <alignment horizontal="left" vertical="center" wrapText="1"/>
    </xf>
    <xf numFmtId="0" fontId="35" fillId="0" borderId="58" xfId="0" applyFont="1" applyFill="1" applyBorder="1" applyAlignment="1">
      <alignment horizontal="left" vertical="center" wrapText="1"/>
    </xf>
    <xf numFmtId="0" fontId="1" fillId="0" borderId="50" xfId="0" applyNumberFormat="1" applyFont="1" applyFill="1" applyBorder="1" applyAlignment="1">
      <alignment horizontal="center" vertical="center"/>
    </xf>
    <xf numFmtId="0" fontId="1" fillId="0" borderId="58" xfId="0" applyFont="1" applyFill="1" applyBorder="1" applyAlignment="1">
      <alignment horizontal="left" vertical="center" wrapText="1"/>
    </xf>
    <xf numFmtId="0" fontId="1" fillId="0" borderId="62" xfId="0" applyFont="1" applyFill="1" applyBorder="1" applyAlignment="1">
      <alignment horizontal="left" vertical="center" wrapText="1"/>
    </xf>
    <xf numFmtId="0" fontId="1" fillId="0" borderId="50" xfId="0" applyFont="1" applyFill="1" applyBorder="1" applyAlignment="1">
      <alignment horizontal="left" vertical="center" wrapText="1"/>
    </xf>
    <xf numFmtId="0" fontId="1" fillId="0" borderId="72" xfId="0" applyFont="1" applyFill="1" applyBorder="1" applyAlignment="1">
      <alignment horizontal="right" vertical="center" wrapText="1"/>
    </xf>
    <xf numFmtId="0" fontId="1" fillId="0" borderId="72" xfId="0" applyFont="1" applyFill="1" applyBorder="1" applyAlignment="1">
      <alignment horizontal="right" vertical="center"/>
    </xf>
    <xf numFmtId="0" fontId="1" fillId="0" borderId="72" xfId="0" applyFont="1" applyFill="1" applyBorder="1" applyAlignment="1">
      <alignment horizontal="left" vertical="center" wrapText="1"/>
    </xf>
    <xf numFmtId="0" fontId="1" fillId="0" borderId="72" xfId="0" applyFont="1" applyFill="1" applyBorder="1" applyAlignment="1">
      <alignment vertical="center" wrapText="1"/>
    </xf>
    <xf numFmtId="0" fontId="9" fillId="0" borderId="72" xfId="0" applyFont="1" applyFill="1" applyBorder="1" applyAlignment="1">
      <alignment horizontal="left" vertical="center" wrapText="1"/>
    </xf>
    <xf numFmtId="0" fontId="9" fillId="0" borderId="0" xfId="0" applyFont="1" applyFill="1" applyBorder="1" applyAlignment="1">
      <alignment horizontal="left" vertical="center" wrapText="1"/>
    </xf>
    <xf numFmtId="0" fontId="10" fillId="0" borderId="72" xfId="0" applyFont="1" applyFill="1" applyBorder="1" applyAlignment="1">
      <alignment horizontal="right" vertical="center" wrapText="1"/>
    </xf>
    <xf numFmtId="0" fontId="1" fillId="0" borderId="70" xfId="0" applyFont="1" applyFill="1" applyBorder="1" applyAlignment="1">
      <alignment horizontal="center" vertical="center"/>
    </xf>
    <xf numFmtId="0" fontId="1" fillId="0" borderId="55" xfId="0" applyFont="1" applyFill="1" applyBorder="1" applyAlignment="1">
      <alignment horizontal="center" vertical="center"/>
    </xf>
    <xf numFmtId="2" fontId="1" fillId="0" borderId="55" xfId="0" applyNumberFormat="1" applyFont="1" applyFill="1" applyBorder="1" applyAlignment="1">
      <alignment horizontal="center" vertical="center"/>
    </xf>
    <xf numFmtId="0" fontId="1" fillId="7" borderId="50" xfId="0" applyNumberFormat="1" applyFont="1" applyFill="1" applyBorder="1" applyAlignment="1">
      <alignment horizontal="center" vertical="center"/>
    </xf>
    <xf numFmtId="0" fontId="8" fillId="7" borderId="49" xfId="0" applyNumberFormat="1" applyFont="1" applyFill="1" applyBorder="1" applyAlignment="1">
      <alignment horizontal="center" vertical="center" wrapText="1"/>
    </xf>
    <xf numFmtId="0" fontId="1" fillId="7" borderId="5" xfId="0" applyNumberFormat="1" applyFont="1" applyFill="1" applyBorder="1" applyAlignment="1">
      <alignment horizontal="center" vertical="center"/>
    </xf>
    <xf numFmtId="0" fontId="1" fillId="0" borderId="49" xfId="0" applyNumberFormat="1" applyFont="1" applyFill="1" applyBorder="1" applyAlignment="1">
      <alignment horizontal="left" vertical="center" wrapText="1"/>
    </xf>
    <xf numFmtId="0" fontId="1" fillId="0" borderId="5" xfId="0" applyNumberFormat="1" applyFont="1" applyFill="1" applyBorder="1" applyAlignment="1">
      <alignment horizontal="center" vertical="center"/>
    </xf>
    <xf numFmtId="0" fontId="1" fillId="0" borderId="49" xfId="0" applyFont="1" applyFill="1" applyBorder="1" applyAlignment="1">
      <alignment horizontal="left" vertical="center" wrapText="1"/>
    </xf>
    <xf numFmtId="49" fontId="1" fillId="0" borderId="49" xfId="1" applyNumberFormat="1" applyFont="1" applyFill="1" applyBorder="1" applyAlignment="1" applyProtection="1">
      <alignment horizontal="left" vertical="center" wrapText="1"/>
    </xf>
    <xf numFmtId="0" fontId="1" fillId="0" borderId="49" xfId="1" quotePrefix="1" applyNumberFormat="1" applyFont="1" applyFill="1" applyBorder="1" applyAlignment="1" applyProtection="1">
      <alignment horizontal="left" vertical="center" wrapText="1"/>
    </xf>
    <xf numFmtId="0" fontId="1" fillId="0" borderId="109" xfId="0" applyNumberFormat="1" applyFont="1" applyFill="1" applyBorder="1" applyAlignment="1">
      <alignment horizontal="center" vertical="center"/>
    </xf>
    <xf numFmtId="1" fontId="1" fillId="0" borderId="111" xfId="1" applyNumberFormat="1" applyFont="1" applyFill="1" applyBorder="1" applyAlignment="1" applyProtection="1">
      <alignment horizontal="center" vertical="center"/>
    </xf>
    <xf numFmtId="49" fontId="1" fillId="0" borderId="109" xfId="1" applyNumberFormat="1" applyFont="1" applyFill="1" applyBorder="1" applyAlignment="1" applyProtection="1">
      <alignment horizontal="center" vertical="center"/>
    </xf>
    <xf numFmtId="2" fontId="1" fillId="0" borderId="109" xfId="1" applyNumberFormat="1" applyFont="1" applyFill="1" applyBorder="1" applyAlignment="1" applyProtection="1">
      <alignment horizontal="center" vertical="center"/>
    </xf>
    <xf numFmtId="49" fontId="8" fillId="7" borderId="49" xfId="1" applyNumberFormat="1" applyFont="1" applyFill="1" applyBorder="1" applyAlignment="1" applyProtection="1">
      <alignment horizontal="center" vertical="center" wrapText="1"/>
    </xf>
    <xf numFmtId="1" fontId="1" fillId="0" borderId="50" xfId="1" applyNumberFormat="1" applyFont="1" applyFill="1" applyBorder="1" applyAlignment="1" applyProtection="1">
      <alignment horizontal="center" vertical="center"/>
    </xf>
    <xf numFmtId="0" fontId="1" fillId="0" borderId="53" xfId="0" applyFont="1" applyFill="1" applyBorder="1" applyAlignment="1">
      <alignment horizontal="center" vertical="center" wrapText="1"/>
    </xf>
    <xf numFmtId="0" fontId="1" fillId="0" borderId="109" xfId="0" applyFont="1" applyFill="1" applyBorder="1" applyAlignment="1">
      <alignment horizontal="center" vertical="center" wrapText="1"/>
    </xf>
    <xf numFmtId="0" fontId="8" fillId="3" borderId="0" xfId="0" applyFont="1" applyFill="1" applyBorder="1"/>
    <xf numFmtId="0" fontId="1" fillId="3" borderId="0" xfId="0" applyNumberFormat="1" applyFont="1" applyFill="1" applyBorder="1" applyAlignment="1"/>
    <xf numFmtId="0" fontId="1" fillId="3" borderId="0" xfId="0" applyFont="1" applyFill="1" applyBorder="1"/>
    <xf numFmtId="0" fontId="8" fillId="3" borderId="0" xfId="0" applyNumberFormat="1" applyFont="1" applyFill="1" applyBorder="1" applyAlignment="1"/>
    <xf numFmtId="0" fontId="8" fillId="3" borderId="0" xfId="0" applyNumberFormat="1" applyFont="1" applyFill="1" applyBorder="1" applyAlignment="1">
      <alignment horizontal="center"/>
    </xf>
    <xf numFmtId="2" fontId="1" fillId="3" borderId="0" xfId="0" applyNumberFormat="1" applyFont="1" applyFill="1" applyBorder="1" applyAlignment="1"/>
    <xf numFmtId="0" fontId="17" fillId="0" borderId="0" xfId="0" applyNumberFormat="1" applyFont="1" applyBorder="1" applyAlignment="1">
      <alignment horizontal="center"/>
    </xf>
    <xf numFmtId="0" fontId="1" fillId="3" borderId="0" xfId="0" applyNumberFormat="1" applyFont="1" applyFill="1" applyBorder="1" applyAlignment="1">
      <alignment horizontal="center"/>
    </xf>
    <xf numFmtId="0" fontId="8" fillId="3" borderId="0" xfId="0" applyNumberFormat="1" applyFont="1" applyFill="1" applyBorder="1" applyAlignment="1">
      <alignment horizontal="left" wrapText="1"/>
    </xf>
    <xf numFmtId="0" fontId="1" fillId="3" borderId="0" xfId="0" applyNumberFormat="1" applyFont="1" applyFill="1" applyBorder="1" applyAlignment="1">
      <alignment horizontal="right"/>
    </xf>
    <xf numFmtId="0" fontId="1" fillId="3" borderId="0" xfId="0" applyNumberFormat="1" applyFont="1" applyFill="1" applyBorder="1" applyAlignment="1">
      <alignment horizontal="left"/>
    </xf>
    <xf numFmtId="0" fontId="1" fillId="0" borderId="0" xfId="0" applyFont="1" applyFill="1" applyBorder="1" applyAlignment="1">
      <alignment horizontal="left"/>
    </xf>
    <xf numFmtId="0" fontId="1" fillId="0" borderId="0" xfId="0" applyFont="1" applyFill="1" applyBorder="1" applyAlignment="1">
      <alignment horizontal="center" vertical="center" wrapText="1"/>
    </xf>
    <xf numFmtId="0" fontId="1" fillId="0" borderId="0" xfId="0" applyNumberFormat="1" applyFont="1" applyFill="1" applyBorder="1" applyAlignment="1">
      <alignment horizontal="center" vertical="center" wrapText="1"/>
    </xf>
    <xf numFmtId="0" fontId="37" fillId="0" borderId="0" xfId="8" applyFill="1" applyBorder="1"/>
    <xf numFmtId="0" fontId="8" fillId="7" borderId="0" xfId="0" applyFont="1" applyFill="1" applyBorder="1" applyAlignment="1">
      <alignment horizontal="center" vertical="center" wrapText="1"/>
    </xf>
    <xf numFmtId="0" fontId="1" fillId="7" borderId="0" xfId="0" applyNumberFormat="1" applyFont="1" applyFill="1" applyBorder="1" applyAlignment="1">
      <alignment horizontal="center"/>
    </xf>
    <xf numFmtId="0" fontId="8" fillId="7" borderId="0" xfId="0" applyNumberFormat="1" applyFont="1" applyFill="1" applyBorder="1" applyAlignment="1">
      <alignment horizontal="center" wrapText="1"/>
    </xf>
    <xf numFmtId="0" fontId="1" fillId="7" borderId="0" xfId="0" applyNumberFormat="1" applyFont="1" applyFill="1" applyBorder="1" applyAlignment="1">
      <alignment horizontal="right"/>
    </xf>
    <xf numFmtId="43" fontId="1" fillId="7" borderId="0" xfId="1" applyNumberFormat="1" applyFont="1" applyFill="1" applyBorder="1" applyAlignment="1">
      <alignment horizontal="center"/>
    </xf>
    <xf numFmtId="43" fontId="1" fillId="7" borderId="0" xfId="0" applyNumberFormat="1" applyFont="1" applyFill="1" applyBorder="1" applyAlignment="1">
      <alignment vertical="center"/>
    </xf>
    <xf numFmtId="43" fontId="1" fillId="7" borderId="0" xfId="0" applyNumberFormat="1" applyFont="1" applyFill="1" applyBorder="1" applyAlignment="1">
      <alignment horizontal="center"/>
    </xf>
    <xf numFmtId="0" fontId="40" fillId="0" borderId="0" xfId="0" applyFont="1" applyBorder="1"/>
    <xf numFmtId="0" fontId="39" fillId="5" borderId="0" xfId="0" applyNumberFormat="1" applyFont="1" applyFill="1" applyBorder="1" applyAlignment="1">
      <alignment horizontal="center" vertical="center" wrapText="1"/>
    </xf>
    <xf numFmtId="0" fontId="42" fillId="10" borderId="0" xfId="8" applyFont="1" applyBorder="1"/>
    <xf numFmtId="0" fontId="1" fillId="0" borderId="0" xfId="0" applyFont="1" applyFill="1" applyBorder="1" applyAlignment="1">
      <alignment wrapText="1"/>
    </xf>
    <xf numFmtId="0" fontId="1" fillId="0" borderId="0" xfId="0" applyFont="1" applyFill="1" applyBorder="1" applyAlignment="1">
      <alignment horizontal="center"/>
    </xf>
    <xf numFmtId="43" fontId="1" fillId="0" borderId="0" xfId="1" applyNumberFormat="1" applyFont="1" applyFill="1" applyBorder="1" applyAlignment="1">
      <alignment horizontal="center"/>
    </xf>
    <xf numFmtId="43" fontId="1" fillId="0" borderId="0" xfId="0" applyNumberFormat="1" applyFont="1" applyFill="1" applyBorder="1" applyAlignment="1">
      <alignment vertical="center"/>
    </xf>
    <xf numFmtId="43" fontId="1" fillId="0" borderId="0" xfId="0" applyNumberFormat="1" applyFont="1" applyFill="1" applyBorder="1" applyAlignment="1">
      <alignment horizontal="center"/>
    </xf>
    <xf numFmtId="0" fontId="1" fillId="0" borderId="0" xfId="0" applyNumberFormat="1" applyFont="1" applyFill="1" applyBorder="1" applyAlignment="1">
      <alignment horizontal="left" wrapText="1"/>
    </xf>
    <xf numFmtId="43" fontId="1" fillId="11" borderId="0" xfId="0" applyNumberFormat="1" applyFont="1" applyFill="1" applyBorder="1" applyAlignment="1">
      <alignment vertical="center"/>
    </xf>
    <xf numFmtId="0" fontId="30" fillId="0" borderId="0" xfId="0" applyFont="1" applyFill="1" applyBorder="1" applyAlignment="1">
      <alignment wrapText="1"/>
    </xf>
    <xf numFmtId="0" fontId="8" fillId="7" borderId="0" xfId="0" applyFont="1" applyFill="1" applyBorder="1" applyAlignment="1">
      <alignment horizontal="center" wrapText="1"/>
    </xf>
    <xf numFmtId="0" fontId="1" fillId="7" borderId="0" xfId="0" applyFont="1" applyFill="1" applyBorder="1" applyAlignment="1">
      <alignment horizontal="center"/>
    </xf>
    <xf numFmtId="2" fontId="1" fillId="7" borderId="0" xfId="0" applyNumberFormat="1" applyFont="1" applyFill="1" applyBorder="1" applyAlignment="1">
      <alignment horizontal="center"/>
    </xf>
    <xf numFmtId="43" fontId="1" fillId="0" borderId="0" xfId="0" applyNumberFormat="1" applyFont="1" applyFill="1" applyBorder="1"/>
    <xf numFmtId="0" fontId="1" fillId="0" borderId="0" xfId="0" applyFont="1" applyFill="1" applyBorder="1" applyAlignment="1">
      <alignment horizontal="left" wrapText="1"/>
    </xf>
    <xf numFmtId="0" fontId="1" fillId="0" borderId="0" xfId="0" applyFont="1" applyFill="1" applyBorder="1" applyAlignment="1">
      <alignment horizontal="left" vertical="top" wrapText="1"/>
    </xf>
    <xf numFmtId="0" fontId="30" fillId="0" borderId="0" xfId="0" applyFont="1" applyFill="1" applyBorder="1"/>
    <xf numFmtId="2" fontId="1" fillId="11" borderId="0" xfId="0" applyNumberFormat="1" applyFont="1" applyFill="1" applyBorder="1" applyAlignment="1">
      <alignment horizontal="center"/>
    </xf>
    <xf numFmtId="0" fontId="1" fillId="0" borderId="0" xfId="0" applyFont="1" applyFill="1" applyBorder="1" applyAlignment="1">
      <alignment horizontal="right" wrapText="1"/>
    </xf>
    <xf numFmtId="0" fontId="40" fillId="6" borderId="0" xfId="0" applyFont="1" applyFill="1" applyBorder="1"/>
    <xf numFmtId="2" fontId="12" fillId="0" borderId="0" xfId="0" applyNumberFormat="1" applyFont="1" applyFill="1" applyBorder="1" applyAlignment="1">
      <alignment horizontal="center" vertical="center"/>
    </xf>
    <xf numFmtId="16" fontId="1" fillId="0" borderId="0" xfId="0" applyNumberFormat="1" applyFont="1" applyFill="1" applyBorder="1" applyAlignment="1">
      <alignment horizontal="right"/>
    </xf>
    <xf numFmtId="0" fontId="1" fillId="7" borderId="0" xfId="0" applyFont="1" applyFill="1" applyBorder="1" applyAlignment="1">
      <alignment horizontal="left" wrapText="1"/>
    </xf>
    <xf numFmtId="0" fontId="9" fillId="0" borderId="0" xfId="0" applyFont="1" applyFill="1" applyBorder="1" applyAlignment="1">
      <alignment horizontal="left" vertical="top" wrapText="1"/>
    </xf>
    <xf numFmtId="0" fontId="35" fillId="0" borderId="0" xfId="0" applyFont="1" applyFill="1" applyBorder="1" applyAlignment="1">
      <alignment horizontal="left" vertical="top" wrapText="1"/>
    </xf>
    <xf numFmtId="0" fontId="1" fillId="0" borderId="0" xfId="0" applyFont="1" applyFill="1" applyBorder="1" applyAlignment="1">
      <alignment horizontal="right"/>
    </xf>
    <xf numFmtId="0" fontId="1" fillId="7" borderId="0" xfId="0" applyFont="1" applyFill="1" applyBorder="1"/>
    <xf numFmtId="2" fontId="1" fillId="7" borderId="0" xfId="0" applyNumberFormat="1" applyFont="1" applyFill="1" applyBorder="1"/>
    <xf numFmtId="0" fontId="9" fillId="0" borderId="0" xfId="0" applyNumberFormat="1" applyFont="1" applyFill="1" applyBorder="1" applyAlignment="1">
      <alignment horizontal="center"/>
    </xf>
    <xf numFmtId="0" fontId="9" fillId="0" borderId="0" xfId="0" applyNumberFormat="1" applyFont="1" applyFill="1" applyBorder="1" applyAlignment="1">
      <alignment horizontal="left" wrapText="1"/>
    </xf>
    <xf numFmtId="0" fontId="1" fillId="0" borderId="0" xfId="0" applyNumberFormat="1" applyFont="1" applyFill="1" applyBorder="1" applyAlignment="1">
      <alignment wrapText="1"/>
    </xf>
    <xf numFmtId="2" fontId="1" fillId="0" borderId="0" xfId="0" applyNumberFormat="1" applyFont="1" applyFill="1" applyBorder="1" applyAlignment="1">
      <alignment horizontal="left"/>
    </xf>
    <xf numFmtId="17" fontId="1" fillId="0" borderId="0" xfId="0" applyNumberFormat="1" applyFont="1" applyFill="1" applyBorder="1" applyAlignment="1">
      <alignment horizontal="right"/>
    </xf>
    <xf numFmtId="0" fontId="1" fillId="0" borderId="0" xfId="0" applyNumberFormat="1" applyFont="1" applyFill="1" applyBorder="1" applyAlignment="1">
      <alignment horizontal="right" wrapText="1"/>
    </xf>
    <xf numFmtId="0" fontId="10" fillId="0" borderId="0" xfId="0" applyFont="1" applyFill="1" applyBorder="1" applyAlignment="1">
      <alignment horizontal="right" wrapText="1"/>
    </xf>
    <xf numFmtId="0" fontId="40" fillId="6" borderId="0" xfId="0" applyFont="1" applyFill="1" applyBorder="1" applyAlignment="1"/>
    <xf numFmtId="0" fontId="8" fillId="0" borderId="0" xfId="0" applyNumberFormat="1" applyFont="1" applyFill="1" applyBorder="1" applyAlignment="1">
      <alignment horizontal="center"/>
    </xf>
    <xf numFmtId="0" fontId="8" fillId="0" borderId="0" xfId="0" applyNumberFormat="1" applyFont="1" applyFill="1" applyBorder="1" applyAlignment="1">
      <alignment horizontal="left" wrapText="1"/>
    </xf>
    <xf numFmtId="0" fontId="8" fillId="0" borderId="0" xfId="0" applyNumberFormat="1" applyFont="1" applyFill="1" applyBorder="1" applyAlignment="1">
      <alignment horizontal="center" wrapText="1"/>
    </xf>
    <xf numFmtId="0" fontId="1" fillId="0" borderId="0" xfId="5" applyNumberFormat="1" applyFont="1" applyFill="1" applyBorder="1" applyAlignment="1" applyProtection="1">
      <alignment horizontal="center" vertical="center" wrapText="1"/>
      <protection locked="0"/>
    </xf>
    <xf numFmtId="0" fontId="1" fillId="0" borderId="0" xfId="6" applyNumberFormat="1" applyFont="1" applyFill="1" applyBorder="1" applyAlignment="1">
      <alignment vertical="center" wrapText="1"/>
    </xf>
    <xf numFmtId="2" fontId="1" fillId="0" borderId="0" xfId="0" applyNumberFormat="1" applyFont="1" applyFill="1" applyBorder="1" applyAlignment="1">
      <alignment horizontal="center" vertical="center"/>
    </xf>
    <xf numFmtId="0" fontId="1" fillId="0" borderId="0" xfId="6" applyNumberFormat="1" applyFont="1" applyFill="1" applyBorder="1" applyAlignment="1">
      <alignment horizontal="left" vertical="center" wrapText="1"/>
    </xf>
    <xf numFmtId="0" fontId="30" fillId="0" borderId="0" xfId="0" applyNumberFormat="1" applyFont="1" applyFill="1" applyBorder="1" applyAlignment="1">
      <alignment horizontal="center"/>
    </xf>
    <xf numFmtId="0" fontId="30" fillId="0" borderId="0" xfId="0" applyNumberFormat="1" applyFont="1" applyFill="1" applyBorder="1" applyAlignment="1">
      <alignment horizontal="left" wrapText="1"/>
    </xf>
    <xf numFmtId="2" fontId="30" fillId="0" borderId="0" xfId="0" applyNumberFormat="1" applyFont="1" applyFill="1" applyBorder="1" applyAlignment="1">
      <alignment horizontal="center"/>
    </xf>
    <xf numFmtId="43" fontId="30" fillId="0" borderId="0" xfId="1" applyNumberFormat="1" applyFont="1" applyFill="1" applyBorder="1" applyAlignment="1">
      <alignment horizontal="center"/>
    </xf>
    <xf numFmtId="43" fontId="30" fillId="0" borderId="0" xfId="0" applyNumberFormat="1" applyFont="1" applyFill="1" applyBorder="1" applyAlignment="1">
      <alignment vertical="center"/>
    </xf>
    <xf numFmtId="43" fontId="30" fillId="0" borderId="0" xfId="0" applyNumberFormat="1" applyFont="1" applyFill="1" applyBorder="1" applyAlignment="1">
      <alignment horizontal="center"/>
    </xf>
    <xf numFmtId="2" fontId="31" fillId="0" borderId="0" xfId="0" applyNumberFormat="1" applyFont="1" applyBorder="1"/>
    <xf numFmtId="43" fontId="31" fillId="0" borderId="0" xfId="0" applyNumberFormat="1" applyFont="1" applyBorder="1"/>
    <xf numFmtId="43" fontId="38" fillId="10" borderId="0" xfId="8" applyNumberFormat="1" applyFont="1" applyBorder="1"/>
    <xf numFmtId="0" fontId="31" fillId="0" borderId="0" xfId="0" applyFont="1" applyBorder="1"/>
    <xf numFmtId="0" fontId="30" fillId="0" borderId="0" xfId="0" applyNumberFormat="1" applyFont="1" applyFill="1" applyBorder="1" applyAlignment="1">
      <alignment horizontal="right"/>
    </xf>
    <xf numFmtId="0" fontId="30" fillId="0" borderId="0" xfId="6" applyNumberFormat="1" applyFont="1" applyFill="1" applyBorder="1" applyAlignment="1">
      <alignment vertical="center" wrapText="1"/>
    </xf>
    <xf numFmtId="0" fontId="30" fillId="0" borderId="0" xfId="5" applyNumberFormat="1" applyFont="1" applyFill="1" applyBorder="1" applyAlignment="1" applyProtection="1">
      <alignment horizontal="center" vertical="center" wrapText="1"/>
      <protection locked="0"/>
    </xf>
    <xf numFmtId="2" fontId="30" fillId="0" borderId="0" xfId="0" applyNumberFormat="1" applyFont="1" applyFill="1" applyBorder="1" applyAlignment="1" applyProtection="1">
      <alignment horizontal="center" vertical="center" wrapText="1"/>
      <protection locked="0"/>
    </xf>
    <xf numFmtId="0" fontId="30" fillId="0" borderId="0" xfId="6" applyNumberFormat="1" applyFont="1" applyFill="1" applyBorder="1" applyAlignment="1">
      <alignment horizontal="left" vertical="center" wrapText="1"/>
    </xf>
    <xf numFmtId="2" fontId="30" fillId="11" borderId="0" xfId="0" applyNumberFormat="1" applyFont="1" applyFill="1" applyBorder="1" applyAlignment="1">
      <alignment horizontal="center"/>
    </xf>
    <xf numFmtId="17" fontId="30" fillId="0" borderId="0" xfId="0" applyNumberFormat="1" applyFont="1" applyFill="1" applyBorder="1" applyAlignment="1">
      <alignment horizontal="right"/>
    </xf>
    <xf numFmtId="0" fontId="8" fillId="7" borderId="0" xfId="0" applyNumberFormat="1" applyFont="1" applyFill="1" applyBorder="1" applyAlignment="1">
      <alignment horizontal="left" wrapText="1"/>
    </xf>
    <xf numFmtId="43" fontId="1" fillId="0" borderId="0" xfId="0" applyNumberFormat="1" applyFont="1" applyFill="1" applyBorder="1" applyAlignment="1"/>
    <xf numFmtId="0" fontId="8" fillId="7" borderId="0" xfId="0" applyFont="1" applyFill="1" applyBorder="1" applyAlignment="1">
      <alignment horizontal="center"/>
    </xf>
    <xf numFmtId="2" fontId="8" fillId="7" borderId="0" xfId="0" applyNumberFormat="1" applyFont="1" applyFill="1" applyBorder="1" applyAlignment="1">
      <alignment horizontal="center"/>
    </xf>
    <xf numFmtId="2" fontId="1" fillId="0" borderId="0" xfId="1" applyNumberFormat="1" applyFont="1" applyFill="1" applyBorder="1" applyAlignment="1" applyProtection="1">
      <alignment horizontal="center"/>
    </xf>
    <xf numFmtId="1" fontId="1" fillId="7" borderId="0" xfId="1" applyNumberFormat="1" applyFont="1" applyFill="1" applyBorder="1" applyAlignment="1" applyProtection="1">
      <alignment horizontal="center"/>
    </xf>
    <xf numFmtId="49" fontId="1" fillId="7" borderId="0" xfId="1" applyNumberFormat="1" applyFont="1" applyFill="1" applyBorder="1" applyAlignment="1" applyProtection="1">
      <alignment horizontal="center"/>
    </xf>
    <xf numFmtId="2" fontId="1" fillId="7" borderId="0" xfId="1" applyNumberFormat="1" applyFont="1" applyFill="1" applyBorder="1" applyAlignment="1" applyProtection="1">
      <alignment horizontal="center"/>
    </xf>
    <xf numFmtId="1" fontId="1" fillId="0" borderId="0" xfId="1" applyNumberFormat="1" applyFont="1" applyFill="1" applyBorder="1" applyAlignment="1" applyProtection="1">
      <alignment horizontal="center"/>
    </xf>
    <xf numFmtId="49" fontId="1" fillId="0" borderId="0" xfId="1" applyNumberFormat="1" applyFont="1" applyFill="1" applyBorder="1" applyAlignment="1" applyProtection="1">
      <alignment horizontal="center"/>
    </xf>
    <xf numFmtId="49" fontId="1" fillId="0" borderId="0" xfId="1" applyNumberFormat="1" applyFont="1" applyFill="1" applyBorder="1" applyAlignment="1" applyProtection="1">
      <alignment horizontal="left" wrapText="1"/>
    </xf>
    <xf numFmtId="0" fontId="1" fillId="0" borderId="0" xfId="1" quotePrefix="1" applyNumberFormat="1" applyFont="1" applyFill="1" applyBorder="1" applyAlignment="1" applyProtection="1">
      <alignment horizontal="left" wrapText="1"/>
    </xf>
    <xf numFmtId="49" fontId="8" fillId="7" borderId="0" xfId="1" applyNumberFormat="1" applyFont="1" applyFill="1" applyBorder="1" applyAlignment="1" applyProtection="1">
      <alignment horizontal="center" wrapText="1"/>
    </xf>
    <xf numFmtId="0" fontId="30" fillId="0" borderId="0" xfId="0" applyNumberFormat="1" applyFont="1" applyFill="1" applyBorder="1" applyAlignment="1">
      <alignment horizontal="center" vertical="center"/>
    </xf>
    <xf numFmtId="1" fontId="30" fillId="0" borderId="0" xfId="1" applyNumberFormat="1" applyFont="1" applyFill="1" applyBorder="1" applyAlignment="1" applyProtection="1">
      <alignment horizontal="center" vertical="center"/>
    </xf>
    <xf numFmtId="49" fontId="30" fillId="0" borderId="0" xfId="1" applyNumberFormat="1" applyFont="1" applyFill="1" applyBorder="1" applyAlignment="1" applyProtection="1">
      <alignment horizontal="left" vertical="center" wrapText="1"/>
    </xf>
    <xf numFmtId="49" fontId="30" fillId="0" borderId="0" xfId="1" applyNumberFormat="1" applyFont="1" applyFill="1" applyBorder="1" applyAlignment="1" applyProtection="1">
      <alignment horizontal="center" vertical="center"/>
    </xf>
    <xf numFmtId="2" fontId="30" fillId="0" borderId="0" xfId="1" applyNumberFormat="1" applyFont="1" applyFill="1" applyBorder="1" applyAlignment="1" applyProtection="1">
      <alignment horizontal="center" vertical="center"/>
    </xf>
    <xf numFmtId="2" fontId="30" fillId="0" borderId="0" xfId="0" applyNumberFormat="1" applyFont="1" applyFill="1" applyBorder="1" applyAlignment="1">
      <alignment horizontal="center" vertical="center"/>
    </xf>
    <xf numFmtId="43" fontId="30" fillId="3" borderId="0" xfId="1" applyNumberFormat="1" applyFont="1" applyFill="1" applyBorder="1" applyAlignment="1">
      <alignment horizontal="center" vertical="center"/>
    </xf>
    <xf numFmtId="43" fontId="30" fillId="3" borderId="0" xfId="0" applyNumberFormat="1" applyFont="1" applyFill="1" applyBorder="1" applyAlignment="1">
      <alignment horizontal="center" vertical="center"/>
    </xf>
    <xf numFmtId="1" fontId="30" fillId="0" borderId="0" xfId="1" applyNumberFormat="1" applyFont="1" applyFill="1" applyBorder="1" applyAlignment="1" applyProtection="1">
      <alignment horizontal="center"/>
    </xf>
    <xf numFmtId="49" fontId="30" fillId="0" borderId="0" xfId="1" applyNumberFormat="1" applyFont="1" applyFill="1" applyBorder="1" applyAlignment="1" applyProtection="1">
      <alignment horizontal="left" wrapText="1"/>
    </xf>
    <xf numFmtId="43" fontId="30" fillId="0" borderId="0" xfId="1" applyNumberFormat="1" applyFont="1" applyFill="1" applyBorder="1" applyAlignment="1">
      <alignment horizontal="center" vertical="center"/>
    </xf>
    <xf numFmtId="43" fontId="30" fillId="0" borderId="0" xfId="0" applyNumberFormat="1" applyFont="1" applyFill="1" applyBorder="1" applyAlignment="1">
      <alignment horizontal="center" vertical="center"/>
    </xf>
    <xf numFmtId="0" fontId="31" fillId="0" borderId="0" xfId="0" applyFont="1" applyFill="1" applyBorder="1"/>
    <xf numFmtId="49" fontId="1" fillId="0" borderId="0" xfId="1" applyNumberFormat="1" applyFont="1" applyFill="1" applyBorder="1" applyAlignment="1" applyProtection="1">
      <alignment horizontal="left"/>
    </xf>
    <xf numFmtId="49" fontId="8" fillId="7" borderId="0" xfId="1" applyNumberFormat="1" applyFont="1" applyFill="1" applyBorder="1" applyAlignment="1" applyProtection="1">
      <alignment horizontal="left" wrapText="1"/>
    </xf>
    <xf numFmtId="1" fontId="30" fillId="0" borderId="0" xfId="1" applyNumberFormat="1" applyFont="1" applyFill="1" applyBorder="1" applyAlignment="1" applyProtection="1">
      <alignment horizontal="center" wrapText="1"/>
    </xf>
    <xf numFmtId="49" fontId="30" fillId="0" borderId="0" xfId="1" applyNumberFormat="1" applyFont="1" applyFill="1" applyBorder="1" applyAlignment="1" applyProtection="1">
      <alignment horizontal="center"/>
    </xf>
    <xf numFmtId="2" fontId="30" fillId="0" borderId="0" xfId="1" applyNumberFormat="1" applyFont="1" applyFill="1" applyBorder="1" applyAlignment="1" applyProtection="1">
      <alignment horizontal="center"/>
    </xf>
    <xf numFmtId="0" fontId="31" fillId="12" borderId="0" xfId="0" applyFont="1" applyFill="1" applyBorder="1"/>
    <xf numFmtId="0" fontId="1" fillId="0" borderId="0" xfId="0" applyFont="1" applyFill="1" applyBorder="1" applyAlignment="1">
      <alignment horizontal="left" vertical="center" wrapText="1"/>
    </xf>
    <xf numFmtId="1" fontId="1" fillId="0" borderId="0" xfId="0" applyNumberFormat="1" applyFont="1" applyFill="1" applyBorder="1" applyAlignment="1">
      <alignment horizontal="center" vertical="center"/>
    </xf>
    <xf numFmtId="2" fontId="39" fillId="0" borderId="0" xfId="0" applyNumberFormat="1" applyFont="1" applyFill="1" applyBorder="1" applyAlignment="1">
      <alignment horizontal="center"/>
    </xf>
    <xf numFmtId="43" fontId="39" fillId="0" borderId="0" xfId="1" applyNumberFormat="1" applyFont="1" applyFill="1" applyBorder="1" applyAlignment="1">
      <alignment horizontal="center"/>
    </xf>
    <xf numFmtId="43" fontId="39" fillId="0" borderId="0" xfId="0" applyNumberFormat="1" applyFont="1" applyFill="1" applyBorder="1" applyAlignment="1">
      <alignment horizontal="center"/>
    </xf>
    <xf numFmtId="49" fontId="39" fillId="0" borderId="0" xfId="1" applyNumberFormat="1" applyFont="1" applyFill="1" applyBorder="1" applyAlignment="1" applyProtection="1">
      <alignment horizontal="left"/>
    </xf>
    <xf numFmtId="1" fontId="39" fillId="0" borderId="0" xfId="0" applyNumberFormat="1" applyFont="1" applyFill="1" applyBorder="1" applyAlignment="1">
      <alignment horizontal="center" vertical="center"/>
    </xf>
    <xf numFmtId="0" fontId="16" fillId="0" borderId="0" xfId="0" applyFont="1" applyBorder="1"/>
    <xf numFmtId="0" fontId="16" fillId="0" borderId="0" xfId="0" applyFont="1" applyBorder="1" applyAlignment="1">
      <alignment horizontal="center"/>
    </xf>
    <xf numFmtId="2" fontId="5" fillId="0" borderId="0" xfId="0" applyNumberFormat="1" applyFont="1" applyBorder="1" applyAlignment="1">
      <alignment horizontal="right"/>
    </xf>
    <xf numFmtId="166" fontId="5" fillId="0" borderId="0" xfId="0" applyNumberFormat="1" applyFont="1" applyBorder="1"/>
    <xf numFmtId="2" fontId="5" fillId="0" borderId="0" xfId="0" applyNumberFormat="1" applyFont="1" applyBorder="1"/>
    <xf numFmtId="0" fontId="5" fillId="0" borderId="110" xfId="0" applyFont="1" applyBorder="1" applyAlignment="1">
      <alignment wrapText="1"/>
    </xf>
    <xf numFmtId="2" fontId="5" fillId="0" borderId="110" xfId="0" applyNumberFormat="1" applyFont="1" applyBorder="1" applyAlignment="1">
      <alignment horizontal="center"/>
    </xf>
    <xf numFmtId="0" fontId="5" fillId="0" borderId="114" xfId="0" applyFont="1" applyBorder="1"/>
    <xf numFmtId="0" fontId="5" fillId="0" borderId="113" xfId="0" applyFont="1" applyBorder="1"/>
    <xf numFmtId="2" fontId="5" fillId="0" borderId="109" xfId="0" applyNumberFormat="1" applyFont="1" applyBorder="1"/>
    <xf numFmtId="0" fontId="7" fillId="0" borderId="114" xfId="0" applyFont="1" applyBorder="1"/>
    <xf numFmtId="0" fontId="7" fillId="0" borderId="109" xfId="0" applyFont="1" applyBorder="1"/>
    <xf numFmtId="0" fontId="5" fillId="0" borderId="109" xfId="0" applyFont="1" applyBorder="1"/>
    <xf numFmtId="0" fontId="1" fillId="0" borderId="113" xfId="0" applyFont="1" applyFill="1" applyBorder="1" applyAlignment="1">
      <alignment horizontal="center" vertical="center"/>
    </xf>
    <xf numFmtId="0" fontId="1" fillId="0" borderId="109" xfId="0" applyNumberFormat="1" applyFont="1" applyFill="1" applyBorder="1" applyAlignment="1">
      <alignment horizontal="center" vertical="top"/>
    </xf>
    <xf numFmtId="0" fontId="1" fillId="0" borderId="118" xfId="0" applyNumberFormat="1" applyFont="1" applyFill="1" applyBorder="1" applyAlignment="1">
      <alignment horizontal="center" vertical="top"/>
    </xf>
    <xf numFmtId="0" fontId="1" fillId="0" borderId="119" xfId="0" applyNumberFormat="1" applyFont="1" applyFill="1" applyBorder="1" applyAlignment="1">
      <alignment horizontal="left" vertical="top" wrapText="1"/>
    </xf>
    <xf numFmtId="16" fontId="1" fillId="0" borderId="109" xfId="0" applyNumberFormat="1" applyFont="1" applyFill="1" applyBorder="1" applyAlignment="1">
      <alignment horizontal="right"/>
    </xf>
    <xf numFmtId="0" fontId="1" fillId="7" borderId="109" xfId="0" applyNumberFormat="1" applyFont="1" applyFill="1" applyBorder="1" applyAlignment="1">
      <alignment horizontal="center" vertical="center"/>
    </xf>
    <xf numFmtId="0" fontId="1" fillId="7" borderId="111" xfId="0" applyNumberFormat="1" applyFont="1" applyFill="1" applyBorder="1" applyAlignment="1">
      <alignment horizontal="center" vertical="center"/>
    </xf>
    <xf numFmtId="0" fontId="1" fillId="7" borderId="111" xfId="0" applyFont="1" applyFill="1" applyBorder="1" applyAlignment="1">
      <alignment horizontal="left" vertical="center" wrapText="1"/>
    </xf>
    <xf numFmtId="0" fontId="1" fillId="7" borderId="113" xfId="0" applyFont="1" applyFill="1" applyBorder="1" applyAlignment="1">
      <alignment horizontal="center" vertical="center"/>
    </xf>
    <xf numFmtId="2" fontId="1" fillId="7" borderId="109" xfId="0" applyNumberFormat="1" applyFont="1" applyFill="1" applyBorder="1" applyAlignment="1">
      <alignment horizontal="center" vertical="center"/>
    </xf>
    <xf numFmtId="0" fontId="1" fillId="0" borderId="111" xfId="0" applyNumberFormat="1" applyFont="1" applyFill="1" applyBorder="1" applyAlignment="1">
      <alignment horizontal="center" vertical="center"/>
    </xf>
    <xf numFmtId="0" fontId="9" fillId="0" borderId="118" xfId="0" applyFont="1" applyFill="1" applyBorder="1" applyAlignment="1">
      <alignment horizontal="left" vertical="center" wrapText="1"/>
    </xf>
    <xf numFmtId="0" fontId="9" fillId="0" borderId="119" xfId="0" applyFont="1" applyFill="1" applyBorder="1" applyAlignment="1">
      <alignment horizontal="left" vertical="center" wrapText="1"/>
    </xf>
    <xf numFmtId="0" fontId="1" fillId="0" borderId="118" xfId="0" applyFont="1" applyFill="1" applyBorder="1" applyAlignment="1">
      <alignment horizontal="left" vertical="center" wrapText="1"/>
    </xf>
    <xf numFmtId="0" fontId="1" fillId="0" borderId="119" xfId="0" applyFont="1" applyFill="1" applyBorder="1" applyAlignment="1">
      <alignment horizontal="left" vertical="center" wrapText="1"/>
    </xf>
    <xf numFmtId="0" fontId="9" fillId="0" borderId="111" xfId="0" applyFont="1" applyFill="1" applyBorder="1" applyAlignment="1">
      <alignment horizontal="left" vertical="center" wrapText="1"/>
    </xf>
    <xf numFmtId="0" fontId="9" fillId="0" borderId="113" xfId="0" applyFont="1" applyFill="1" applyBorder="1" applyAlignment="1">
      <alignment horizontal="left" vertical="center" wrapText="1"/>
    </xf>
    <xf numFmtId="0" fontId="1" fillId="0" borderId="113" xfId="0" applyNumberFormat="1" applyFont="1" applyFill="1" applyBorder="1" applyAlignment="1">
      <alignment horizontal="left" vertical="center" wrapText="1"/>
    </xf>
    <xf numFmtId="0" fontId="1" fillId="0" borderId="109" xfId="0" applyNumberFormat="1" applyFont="1" applyFill="1" applyBorder="1" applyAlignment="1">
      <alignment horizontal="right" vertical="center"/>
    </xf>
    <xf numFmtId="0" fontId="1" fillId="0" borderId="113" xfId="0" applyFont="1" applyFill="1" applyBorder="1" applyAlignment="1">
      <alignment horizontal="right" vertical="center"/>
    </xf>
    <xf numFmtId="0" fontId="1" fillId="7" borderId="109" xfId="0" applyFont="1" applyFill="1" applyBorder="1" applyAlignment="1">
      <alignment vertical="center"/>
    </xf>
    <xf numFmtId="2" fontId="1" fillId="7" borderId="109" xfId="0" applyNumberFormat="1" applyFont="1" applyFill="1" applyBorder="1" applyAlignment="1">
      <alignment vertical="center"/>
    </xf>
    <xf numFmtId="0" fontId="9" fillId="0" borderId="111" xfId="0" applyNumberFormat="1" applyFont="1" applyFill="1" applyBorder="1" applyAlignment="1">
      <alignment horizontal="center" vertical="center"/>
    </xf>
    <xf numFmtId="0" fontId="9" fillId="0" borderId="113" xfId="0" applyNumberFormat="1" applyFont="1" applyFill="1" applyBorder="1" applyAlignment="1">
      <alignment horizontal="left" vertical="center" wrapText="1"/>
    </xf>
    <xf numFmtId="0" fontId="1" fillId="0" borderId="113" xfId="0" applyNumberFormat="1" applyFont="1" applyFill="1" applyBorder="1" applyAlignment="1">
      <alignment vertical="center" wrapText="1"/>
    </xf>
    <xf numFmtId="0" fontId="1" fillId="0" borderId="109" xfId="0" applyFont="1" applyFill="1" applyBorder="1" applyAlignment="1">
      <alignment horizontal="left" vertical="center"/>
    </xf>
    <xf numFmtId="2" fontId="1" fillId="0" borderId="109" xfId="0" applyNumberFormat="1" applyFont="1" applyFill="1" applyBorder="1" applyAlignment="1">
      <alignment horizontal="left" vertical="center"/>
    </xf>
    <xf numFmtId="0" fontId="1" fillId="0" borderId="113" xfId="0" applyFont="1" applyFill="1" applyBorder="1" applyAlignment="1">
      <alignment horizontal="left" vertical="center"/>
    </xf>
    <xf numFmtId="17" fontId="1" fillId="0" borderId="109" xfId="0" applyNumberFormat="1" applyFont="1" applyFill="1" applyBorder="1" applyAlignment="1">
      <alignment horizontal="right" vertical="center"/>
    </xf>
    <xf numFmtId="0" fontId="1" fillId="0" borderId="113" xfId="0" applyNumberFormat="1" applyFont="1" applyFill="1" applyBorder="1" applyAlignment="1">
      <alignment horizontal="right" vertical="center" wrapText="1"/>
    </xf>
    <xf numFmtId="17" fontId="1" fillId="0" borderId="109" xfId="0" applyNumberFormat="1" applyFont="1" applyFill="1" applyBorder="1" applyAlignment="1">
      <alignment horizontal="right"/>
    </xf>
    <xf numFmtId="0" fontId="1" fillId="0" borderId="113" xfId="6" applyNumberFormat="1" applyFont="1" applyFill="1" applyBorder="1" applyAlignment="1">
      <alignment horizontal="left" vertical="center" wrapText="1"/>
    </xf>
    <xf numFmtId="0" fontId="8" fillId="7" borderId="113" xfId="0" applyNumberFormat="1" applyFont="1" applyFill="1" applyBorder="1" applyAlignment="1">
      <alignment horizontal="left" vertical="center" wrapText="1"/>
    </xf>
    <xf numFmtId="0" fontId="8" fillId="0" borderId="113" xfId="0" applyNumberFormat="1" applyFont="1" applyFill="1" applyBorder="1" applyAlignment="1">
      <alignment horizontal="center" vertical="center" wrapText="1"/>
    </xf>
    <xf numFmtId="0" fontId="1" fillId="0" borderId="111" xfId="0" applyFont="1" applyFill="1" applyBorder="1" applyAlignment="1">
      <alignment horizontal="center" vertical="center"/>
    </xf>
    <xf numFmtId="0" fontId="1" fillId="0" borderId="113" xfId="0" applyFont="1" applyFill="1" applyBorder="1" applyAlignment="1">
      <alignment vertical="center" wrapText="1"/>
    </xf>
    <xf numFmtId="0" fontId="1" fillId="7" borderId="111" xfId="0" applyFont="1" applyFill="1" applyBorder="1" applyAlignment="1">
      <alignment horizontal="center" vertical="center"/>
    </xf>
    <xf numFmtId="1" fontId="1" fillId="7" borderId="111" xfId="1" applyNumberFormat="1" applyFont="1" applyFill="1" applyBorder="1" applyAlignment="1" applyProtection="1">
      <alignment horizontal="center" vertical="center"/>
    </xf>
    <xf numFmtId="49" fontId="1" fillId="7" borderId="109" xfId="1" applyNumberFormat="1" applyFont="1" applyFill="1" applyBorder="1" applyAlignment="1" applyProtection="1">
      <alignment horizontal="center" vertical="center"/>
    </xf>
    <xf numFmtId="2" fontId="1" fillId="7" borderId="109" xfId="1" applyNumberFormat="1" applyFont="1" applyFill="1" applyBorder="1" applyAlignment="1" applyProtection="1">
      <alignment horizontal="center" vertical="center"/>
    </xf>
    <xf numFmtId="49" fontId="1" fillId="0" borderId="113" xfId="1" applyNumberFormat="1" applyFont="1" applyFill="1" applyBorder="1" applyAlignment="1" applyProtection="1">
      <alignment horizontal="left" vertical="center" wrapText="1"/>
    </xf>
    <xf numFmtId="49" fontId="1" fillId="0" borderId="113" xfId="1" applyNumberFormat="1" applyFont="1" applyFill="1" applyBorder="1" applyAlignment="1" applyProtection="1">
      <alignment horizontal="left" vertical="center"/>
    </xf>
    <xf numFmtId="1" fontId="1" fillId="7" borderId="118" xfId="1" applyNumberFormat="1" applyFont="1" applyFill="1" applyBorder="1" applyAlignment="1" applyProtection="1">
      <alignment horizontal="center" vertical="center"/>
    </xf>
    <xf numFmtId="49" fontId="8" fillId="7" borderId="119" xfId="1" applyNumberFormat="1" applyFont="1" applyFill="1" applyBorder="1" applyAlignment="1" applyProtection="1">
      <alignment horizontal="left" vertical="center" wrapText="1"/>
    </xf>
    <xf numFmtId="49" fontId="1" fillId="0" borderId="113" xfId="1" applyNumberFormat="1" applyFont="1" applyFill="1" applyBorder="1" applyAlignment="1" applyProtection="1">
      <alignment horizontal="center" vertical="center"/>
    </xf>
    <xf numFmtId="1" fontId="1" fillId="0" borderId="118" xfId="1" applyNumberFormat="1" applyFont="1" applyFill="1" applyBorder="1" applyAlignment="1" applyProtection="1">
      <alignment horizontal="center" vertical="center"/>
    </xf>
    <xf numFmtId="49" fontId="1" fillId="0" borderId="119" xfId="1" applyNumberFormat="1" applyFont="1" applyFill="1" applyBorder="1" applyAlignment="1" applyProtection="1">
      <alignment horizontal="left" vertical="center" wrapText="1"/>
    </xf>
    <xf numFmtId="1" fontId="1" fillId="0" borderId="111" xfId="1" applyNumberFormat="1" applyFont="1" applyFill="1" applyBorder="1" applyAlignment="1" applyProtection="1">
      <alignment horizontal="center" wrapText="1"/>
    </xf>
    <xf numFmtId="16" fontId="1" fillId="0" borderId="5" xfId="0" applyNumberFormat="1" applyFont="1" applyFill="1" applyBorder="1" applyAlignment="1">
      <alignment horizontal="right"/>
    </xf>
    <xf numFmtId="0" fontId="7" fillId="0" borderId="36" xfId="0" applyFont="1" applyFill="1" applyBorder="1" applyAlignment="1">
      <alignment horizontal="center" vertical="center" wrapText="1"/>
    </xf>
    <xf numFmtId="0" fontId="7" fillId="0" borderId="58" xfId="0" applyFont="1" applyFill="1" applyBorder="1" applyAlignment="1">
      <alignment horizontal="right" vertical="center" wrapText="1"/>
    </xf>
    <xf numFmtId="0" fontId="7" fillId="0" borderId="62" xfId="0" applyFont="1" applyFill="1" applyBorder="1" applyAlignment="1">
      <alignment horizontal="center" vertical="center" wrapText="1"/>
    </xf>
    <xf numFmtId="0" fontId="7" fillId="0" borderId="60" xfId="0" applyFont="1" applyFill="1" applyBorder="1" applyAlignment="1">
      <alignment horizontal="center" vertical="center" wrapText="1"/>
    </xf>
    <xf numFmtId="0" fontId="5" fillId="0" borderId="106" xfId="0" applyFont="1" applyBorder="1" applyAlignment="1">
      <alignment horizontal="center"/>
    </xf>
    <xf numFmtId="0" fontId="18" fillId="3" borderId="50" xfId="0" applyFont="1" applyFill="1" applyBorder="1"/>
    <xf numFmtId="0" fontId="18" fillId="0" borderId="49" xfId="0" applyFont="1" applyFill="1" applyBorder="1"/>
    <xf numFmtId="0" fontId="1" fillId="0" borderId="5" xfId="0" applyFont="1" applyFill="1" applyBorder="1" applyAlignment="1">
      <alignment horizontal="center"/>
    </xf>
    <xf numFmtId="0" fontId="17" fillId="7" borderId="128" xfId="0" applyNumberFormat="1" applyFont="1" applyFill="1" applyBorder="1" applyAlignment="1">
      <alignment horizontal="center"/>
    </xf>
    <xf numFmtId="11" fontId="29" fillId="7" borderId="111" xfId="0" applyNumberFormat="1" applyFont="1" applyFill="1" applyBorder="1" applyAlignment="1">
      <alignment horizontal="left" vertical="center"/>
    </xf>
    <xf numFmtId="11" fontId="29" fillId="7" borderId="113" xfId="0" applyNumberFormat="1" applyFont="1" applyFill="1" applyBorder="1" applyAlignment="1">
      <alignment horizontal="left" vertical="center"/>
    </xf>
    <xf numFmtId="0" fontId="5" fillId="7" borderId="129" xfId="0" applyNumberFormat="1" applyFont="1" applyFill="1" applyBorder="1" applyAlignment="1">
      <alignment horizontal="center"/>
    </xf>
    <xf numFmtId="2" fontId="5" fillId="7" borderId="129" xfId="0" applyNumberFormat="1" applyFont="1" applyFill="1" applyBorder="1" applyAlignment="1">
      <alignment horizontal="center"/>
    </xf>
    <xf numFmtId="0" fontId="7" fillId="0" borderId="58"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0" xfId="0" applyFont="1" applyFill="1"/>
    <xf numFmtId="0" fontId="18" fillId="0" borderId="50" xfId="0" applyFont="1" applyFill="1" applyBorder="1"/>
    <xf numFmtId="0" fontId="18" fillId="0" borderId="49" xfId="0" applyFont="1" applyFill="1" applyBorder="1" applyAlignment="1">
      <alignment wrapText="1"/>
    </xf>
    <xf numFmtId="0" fontId="5" fillId="7" borderId="109" xfId="0" applyFont="1" applyFill="1" applyBorder="1" applyAlignment="1">
      <alignment horizontal="center" vertical="center"/>
    </xf>
    <xf numFmtId="0" fontId="17" fillId="7" borderId="111" xfId="0" applyFont="1" applyFill="1" applyBorder="1" applyAlignment="1">
      <alignment vertical="center" wrapText="1"/>
    </xf>
    <xf numFmtId="0" fontId="5" fillId="7" borderId="113" xfId="0" applyFont="1" applyFill="1" applyBorder="1" applyAlignment="1">
      <alignment vertical="center" wrapText="1"/>
    </xf>
    <xf numFmtId="0" fontId="1" fillId="7" borderId="3" xfId="0" applyFont="1" applyFill="1" applyBorder="1" applyAlignment="1">
      <alignment horizontal="center"/>
    </xf>
    <xf numFmtId="0" fontId="8" fillId="7" borderId="8" xfId="0" applyFont="1" applyFill="1" applyBorder="1" applyAlignment="1">
      <alignment horizontal="center" vertical="top" wrapText="1"/>
    </xf>
    <xf numFmtId="0" fontId="1" fillId="7" borderId="5" xfId="0" applyFont="1" applyFill="1" applyBorder="1" applyAlignment="1">
      <alignment horizontal="center" vertical="top" wrapText="1"/>
    </xf>
    <xf numFmtId="0" fontId="8" fillId="0" borderId="109" xfId="0" applyNumberFormat="1" applyFont="1" applyBorder="1" applyAlignment="1">
      <alignment horizontal="center"/>
    </xf>
    <xf numFmtId="2" fontId="1" fillId="0" borderId="109" xfId="0" applyNumberFormat="1" applyFont="1" applyBorder="1" applyAlignment="1">
      <alignment horizontal="center"/>
    </xf>
    <xf numFmtId="0" fontId="17" fillId="0" borderId="0" xfId="0" applyFont="1" applyFill="1" applyAlignment="1">
      <alignment horizontal="center" vertical="center" wrapText="1"/>
    </xf>
    <xf numFmtId="0" fontId="8" fillId="0" borderId="0" xfId="0" applyFont="1" applyFill="1" applyAlignment="1">
      <alignment horizontal="center" vertical="center" wrapText="1"/>
    </xf>
    <xf numFmtId="0" fontId="1" fillId="0" borderId="0" xfId="0" applyFont="1" applyAlignment="1">
      <alignment horizontal="center" vertical="center" wrapText="1"/>
    </xf>
    <xf numFmtId="166" fontId="1" fillId="0" borderId="109" xfId="0" applyNumberFormat="1" applyFont="1" applyBorder="1" applyAlignment="1">
      <alignment horizontal="center"/>
    </xf>
    <xf numFmtId="166" fontId="1" fillId="0" borderId="110" xfId="0" applyNumberFormat="1" applyFont="1" applyBorder="1" applyAlignment="1">
      <alignment horizontal="center"/>
    </xf>
    <xf numFmtId="0" fontId="45" fillId="0" borderId="0" xfId="9" applyFont="1" applyFill="1" applyAlignment="1">
      <alignment horizontal="left" vertical="top"/>
    </xf>
    <xf numFmtId="0" fontId="45" fillId="0" borderId="0" xfId="9" applyFont="1" applyFill="1" applyAlignment="1">
      <alignment horizontal="left"/>
    </xf>
    <xf numFmtId="0" fontId="45" fillId="0" borderId="0" xfId="9" applyFont="1" applyFill="1" applyAlignment="1">
      <alignment wrapText="1"/>
    </xf>
    <xf numFmtId="0" fontId="5" fillId="0" borderId="0" xfId="0" applyFont="1" applyAlignment="1">
      <alignment vertical="center" wrapText="1"/>
    </xf>
    <xf numFmtId="0" fontId="17" fillId="0" borderId="0" xfId="0" applyFont="1" applyFill="1" applyAlignment="1"/>
    <xf numFmtId="0" fontId="17" fillId="0" borderId="63" xfId="0" applyFont="1" applyFill="1" applyBorder="1" applyAlignment="1">
      <alignment horizontal="center"/>
    </xf>
    <xf numFmtId="0" fontId="5" fillId="0" borderId="61" xfId="0" applyFont="1" applyBorder="1" applyAlignment="1">
      <alignment horizontal="center"/>
    </xf>
    <xf numFmtId="0" fontId="5" fillId="0" borderId="0" xfId="0" applyFont="1" applyFill="1" applyBorder="1" applyAlignment="1">
      <alignment horizontal="center"/>
    </xf>
    <xf numFmtId="0" fontId="47" fillId="0" borderId="0" xfId="0" applyNumberFormat="1" applyFont="1" applyAlignment="1">
      <alignment horizontal="center"/>
    </xf>
    <xf numFmtId="0" fontId="7" fillId="0" borderId="0" xfId="0" applyFont="1" applyAlignment="1">
      <alignment vertical="center" wrapText="1"/>
    </xf>
    <xf numFmtId="0" fontId="47" fillId="0" borderId="0" xfId="0" applyFont="1" applyFill="1" applyAlignment="1">
      <alignment horizontal="center" vertical="center" wrapText="1"/>
    </xf>
    <xf numFmtId="0" fontId="1" fillId="0" borderId="109" xfId="0" applyFont="1" applyFill="1" applyBorder="1"/>
    <xf numFmtId="0" fontId="1" fillId="0" borderId="109" xfId="0" applyFont="1" applyFill="1" applyBorder="1" applyAlignment="1">
      <alignment wrapText="1"/>
    </xf>
    <xf numFmtId="0" fontId="1" fillId="0" borderId="8" xfId="0" applyFont="1" applyFill="1" applyBorder="1"/>
    <xf numFmtId="49" fontId="1" fillId="0" borderId="110" xfId="0" applyNumberFormat="1" applyFont="1" applyFill="1" applyBorder="1" applyAlignment="1">
      <alignment wrapText="1"/>
    </xf>
    <xf numFmtId="0" fontId="1" fillId="0" borderId="109" xfId="0" applyFont="1" applyFill="1" applyBorder="1" applyAlignment="1">
      <alignment vertical="center" wrapText="1"/>
    </xf>
    <xf numFmtId="0" fontId="1" fillId="0" borderId="5" xfId="0" applyFont="1" applyFill="1" applyBorder="1"/>
    <xf numFmtId="0" fontId="1" fillId="0" borderId="110" xfId="0" applyFont="1" applyFill="1" applyBorder="1"/>
    <xf numFmtId="0" fontId="22" fillId="0" borderId="0" xfId="0" applyNumberFormat="1" applyFont="1" applyAlignment="1">
      <alignment horizontal="center"/>
    </xf>
    <xf numFmtId="0" fontId="5" fillId="0" borderId="78" xfId="0" applyFont="1" applyBorder="1" applyAlignment="1">
      <alignment horizontal="center"/>
    </xf>
    <xf numFmtId="0" fontId="5" fillId="0" borderId="8" xfId="0" applyFont="1" applyBorder="1" applyAlignment="1">
      <alignment horizontal="center"/>
    </xf>
    <xf numFmtId="2" fontId="5" fillId="0" borderId="130" xfId="0" applyNumberFormat="1" applyFont="1" applyBorder="1"/>
    <xf numFmtId="0" fontId="0" fillId="0" borderId="0" xfId="10" applyFont="1"/>
    <xf numFmtId="49" fontId="48" fillId="0" borderId="132" xfId="11" applyNumberFormat="1" applyFont="1" applyBorder="1" applyAlignment="1">
      <alignment wrapText="1"/>
    </xf>
    <xf numFmtId="49" fontId="48" fillId="0" borderId="132" xfId="11" applyNumberFormat="1" applyFont="1" applyBorder="1" applyAlignment="1">
      <alignment horizontal="center"/>
    </xf>
    <xf numFmtId="49" fontId="13" fillId="0" borderId="133" xfId="11" applyNumberFormat="1" applyFont="1" applyBorder="1" applyAlignment="1">
      <alignment horizontal="center" wrapText="1"/>
    </xf>
    <xf numFmtId="49" fontId="13" fillId="0" borderId="0" xfId="11" applyNumberFormat="1" applyFont="1" applyBorder="1" applyAlignment="1">
      <alignment horizontal="center" wrapText="1"/>
    </xf>
    <xf numFmtId="49" fontId="13" fillId="0" borderId="134" xfId="11" applyNumberFormat="1" applyFont="1" applyBorder="1" applyAlignment="1">
      <alignment wrapText="1"/>
    </xf>
    <xf numFmtId="49" fontId="13" fillId="0" borderId="134" xfId="11" applyNumberFormat="1" applyFont="1" applyBorder="1" applyAlignment="1">
      <alignment horizontal="center"/>
    </xf>
    <xf numFmtId="49" fontId="13" fillId="0" borderId="135" xfId="11" applyNumberFormat="1" applyFont="1" applyBorder="1" applyAlignment="1">
      <alignment horizontal="center" wrapText="1"/>
    </xf>
    <xf numFmtId="49" fontId="49" fillId="0" borderId="136" xfId="11" applyNumberFormat="1" applyFont="1" applyBorder="1" applyAlignment="1">
      <alignment wrapText="1"/>
    </xf>
    <xf numFmtId="49" fontId="49" fillId="0" borderId="136" xfId="11" applyNumberFormat="1" applyFont="1" applyBorder="1" applyAlignment="1">
      <alignment horizontal="center"/>
    </xf>
    <xf numFmtId="49" fontId="48" fillId="0" borderId="137" xfId="11" applyNumberFormat="1" applyFont="1" applyBorder="1" applyAlignment="1">
      <alignment horizontal="center" wrapText="1"/>
    </xf>
    <xf numFmtId="49" fontId="48" fillId="0" borderId="0" xfId="11" applyNumberFormat="1" applyFont="1" applyBorder="1" applyAlignment="1">
      <alignment horizontal="center" wrapText="1"/>
    </xf>
    <xf numFmtId="0" fontId="8" fillId="0" borderId="0" xfId="11" applyFont="1" applyBorder="1"/>
    <xf numFmtId="0" fontId="0" fillId="0" borderId="0" xfId="10" applyFont="1" applyBorder="1" applyAlignment="1">
      <alignment horizontal="left" wrapText="1"/>
    </xf>
    <xf numFmtId="0" fontId="0" fillId="0" borderId="0" xfId="11" applyFont="1" applyFill="1" applyBorder="1" applyAlignment="1">
      <alignment horizontal="center" vertical="center" wrapText="1"/>
    </xf>
    <xf numFmtId="2" fontId="0" fillId="0" borderId="0" xfId="11" applyNumberFormat="1" applyFont="1" applyBorder="1" applyAlignment="1">
      <alignment horizontal="center"/>
    </xf>
    <xf numFmtId="49" fontId="0" fillId="0" borderId="0" xfId="10" applyNumberFormat="1" applyFont="1" applyAlignment="1">
      <alignment horizontal="right"/>
    </xf>
    <xf numFmtId="0" fontId="0" fillId="0" borderId="0" xfId="11" applyFont="1" applyBorder="1"/>
    <xf numFmtId="0" fontId="0" fillId="0" borderId="115" xfId="10" applyNumberFormat="1" applyFont="1" applyFill="1" applyBorder="1" applyAlignment="1">
      <alignment horizontal="center" vertical="center"/>
    </xf>
    <xf numFmtId="0" fontId="0" fillId="0" borderId="115" xfId="10" applyFont="1" applyBorder="1" applyAlignment="1">
      <alignment horizontal="left" wrapText="1"/>
    </xf>
    <xf numFmtId="0" fontId="0" fillId="0" borderId="115" xfId="11" applyFont="1" applyFill="1" applyBorder="1" applyAlignment="1">
      <alignment horizontal="center" vertical="center" wrapText="1"/>
    </xf>
    <xf numFmtId="1" fontId="0" fillId="0" borderId="115" xfId="11" applyNumberFormat="1" applyFont="1" applyBorder="1" applyAlignment="1">
      <alignment horizontal="center" vertical="center"/>
    </xf>
    <xf numFmtId="49" fontId="0" fillId="0" borderId="0" xfId="10" applyNumberFormat="1" applyFont="1" applyAlignment="1">
      <alignment horizontal="left"/>
    </xf>
    <xf numFmtId="1" fontId="0" fillId="0" borderId="115" xfId="11" applyNumberFormat="1" applyFont="1" applyBorder="1" applyAlignment="1">
      <alignment horizontal="center"/>
    </xf>
    <xf numFmtId="0" fontId="0" fillId="0" borderId="115" xfId="10" applyFont="1" applyFill="1" applyBorder="1" applyAlignment="1">
      <alignment horizontal="left" vertical="center" wrapText="1"/>
    </xf>
    <xf numFmtId="0" fontId="0" fillId="0" borderId="115" xfId="10" applyFont="1" applyFill="1" applyBorder="1" applyAlignment="1">
      <alignment horizontal="center" vertical="center" wrapText="1"/>
    </xf>
    <xf numFmtId="2" fontId="0" fillId="0" borderId="0" xfId="11" applyNumberFormat="1" applyFont="1" applyBorder="1" applyAlignment="1">
      <alignment horizontal="center" vertical="center"/>
    </xf>
    <xf numFmtId="49" fontId="0" fillId="0" borderId="115" xfId="11" applyNumberFormat="1" applyFont="1" applyFill="1" applyBorder="1" applyAlignment="1">
      <alignment horizontal="left" vertical="center" wrapText="1"/>
    </xf>
    <xf numFmtId="0" fontId="0" fillId="0" borderId="115" xfId="10" applyFont="1" applyBorder="1" applyAlignment="1">
      <alignment horizontal="center" vertical="center" wrapText="1"/>
    </xf>
    <xf numFmtId="0" fontId="50" fillId="0" borderId="0" xfId="10" applyFont="1" applyBorder="1" applyAlignment="1">
      <alignment horizontal="left" wrapText="1"/>
    </xf>
    <xf numFmtId="0" fontId="50" fillId="0" borderId="0" xfId="11" applyFont="1" applyFill="1" applyBorder="1" applyAlignment="1">
      <alignment horizontal="center" vertical="center" wrapText="1"/>
    </xf>
    <xf numFmtId="1" fontId="50" fillId="0" borderId="0" xfId="11" applyNumberFormat="1" applyFont="1" applyBorder="1" applyAlignment="1">
      <alignment horizontal="center"/>
    </xf>
    <xf numFmtId="2" fontId="51" fillId="0" borderId="0" xfId="11" applyNumberFormat="1" applyFont="1" applyBorder="1" applyAlignment="1">
      <alignment horizontal="center"/>
    </xf>
    <xf numFmtId="49" fontId="0" fillId="0" borderId="0" xfId="10" applyNumberFormat="1" applyFont="1" applyBorder="1" applyAlignment="1">
      <alignment horizontal="right"/>
    </xf>
    <xf numFmtId="0" fontId="8" fillId="0" borderId="0" xfId="11" applyFont="1" applyBorder="1" applyAlignment="1">
      <alignment horizontal="center"/>
    </xf>
    <xf numFmtId="0" fontId="0" fillId="0" borderId="115" xfId="11" applyFont="1" applyBorder="1" applyAlignment="1">
      <alignment horizontal="center"/>
    </xf>
    <xf numFmtId="0" fontId="0" fillId="0" borderId="115" xfId="11" applyFont="1" applyFill="1" applyBorder="1" applyAlignment="1">
      <alignment vertical="center" wrapText="1"/>
    </xf>
    <xf numFmtId="0" fontId="25" fillId="0" borderId="0" xfId="3" applyFont="1" applyFill="1" applyBorder="1" applyAlignment="1">
      <alignment horizontal="left" vertical="top"/>
    </xf>
    <xf numFmtId="49" fontId="52" fillId="0" borderId="0" xfId="10" applyNumberFormat="1" applyFont="1" applyBorder="1" applyAlignment="1">
      <alignment horizontal="right"/>
    </xf>
    <xf numFmtId="0" fontId="0" fillId="0" borderId="115" xfId="10" applyFont="1" applyFill="1" applyBorder="1" applyAlignment="1">
      <alignment horizontal="left" vertical="center"/>
    </xf>
    <xf numFmtId="1" fontId="0" fillId="0" borderId="115" xfId="11" applyNumberFormat="1" applyFont="1" applyFill="1" applyBorder="1" applyAlignment="1">
      <alignment horizontal="center" vertical="center"/>
    </xf>
    <xf numFmtId="0" fontId="0" fillId="0" borderId="115" xfId="10" applyFont="1" applyFill="1" applyBorder="1" applyAlignment="1">
      <alignment horizontal="center" vertical="center"/>
    </xf>
    <xf numFmtId="1" fontId="0" fillId="0" borderId="115" xfId="10" applyNumberFormat="1" applyFont="1" applyFill="1" applyBorder="1" applyAlignment="1">
      <alignment horizontal="center" vertical="center" wrapText="1"/>
    </xf>
    <xf numFmtId="0" fontId="0" fillId="0" borderId="0" xfId="10" applyFont="1" applyFill="1" applyBorder="1" applyAlignment="1">
      <alignment horizontal="center" vertical="center" wrapText="1"/>
    </xf>
    <xf numFmtId="1" fontId="51" fillId="0" borderId="0" xfId="11" applyNumberFormat="1" applyFont="1" applyBorder="1" applyAlignment="1">
      <alignment horizontal="center"/>
    </xf>
    <xf numFmtId="167" fontId="0" fillId="0" borderId="115" xfId="11" applyNumberFormat="1" applyFont="1" applyBorder="1" applyAlignment="1">
      <alignment horizontal="center"/>
    </xf>
    <xf numFmtId="0" fontId="0" fillId="0" borderId="0" xfId="11" applyFont="1" applyFill="1" applyBorder="1" applyAlignment="1">
      <alignment horizontal="center"/>
    </xf>
    <xf numFmtId="0" fontId="0" fillId="0" borderId="0" xfId="11" applyFont="1" applyFill="1" applyBorder="1" applyAlignment="1">
      <alignment vertical="center" wrapText="1"/>
    </xf>
    <xf numFmtId="0" fontId="0" fillId="0" borderId="0" xfId="11" applyFont="1" applyBorder="1" applyAlignment="1">
      <alignment horizontal="center" vertical="center"/>
    </xf>
    <xf numFmtId="0" fontId="0" fillId="0" borderId="0" xfId="10" applyNumberFormat="1" applyFont="1" applyFill="1" applyBorder="1" applyAlignment="1">
      <alignment horizontal="center" vertical="center"/>
    </xf>
    <xf numFmtId="0" fontId="5" fillId="0" borderId="0" xfId="10" applyFont="1"/>
    <xf numFmtId="49" fontId="5" fillId="0" borderId="0" xfId="10" applyNumberFormat="1" applyFont="1"/>
    <xf numFmtId="0" fontId="0" fillId="0" borderId="0" xfId="11" applyFont="1"/>
    <xf numFmtId="49" fontId="53" fillId="0" borderId="0" xfId="10" applyNumberFormat="1" applyFont="1" applyAlignment="1">
      <alignment horizontal="center"/>
    </xf>
    <xf numFmtId="49" fontId="4" fillId="0" borderId="0" xfId="10" applyNumberFormat="1" applyFont="1"/>
    <xf numFmtId="49" fontId="4" fillId="0" borderId="0" xfId="10" applyNumberFormat="1" applyFont="1" applyAlignment="1">
      <alignment horizontal="center"/>
    </xf>
    <xf numFmtId="49" fontId="4" fillId="0" borderId="0" xfId="10" applyNumberFormat="1" applyFont="1" applyAlignment="1">
      <alignment horizontal="right"/>
    </xf>
    <xf numFmtId="0" fontId="0" fillId="0" borderId="0" xfId="11" applyFont="1" applyBorder="1" applyAlignment="1"/>
    <xf numFmtId="49" fontId="27" fillId="0" borderId="0" xfId="10" applyNumberFormat="1" applyFont="1" applyAlignment="1">
      <alignment horizontal="left"/>
    </xf>
    <xf numFmtId="0" fontId="27" fillId="5" borderId="42" xfId="0" applyNumberFormat="1" applyFont="1" applyFill="1" applyBorder="1" applyAlignment="1">
      <alignment horizontal="center" vertical="center" wrapText="1"/>
    </xf>
    <xf numFmtId="0" fontId="7" fillId="5" borderId="43" xfId="0" applyFont="1" applyFill="1" applyBorder="1" applyAlignment="1">
      <alignment horizontal="center" vertical="center" wrapText="1"/>
    </xf>
    <xf numFmtId="0" fontId="7" fillId="5" borderId="44" xfId="0" applyFont="1" applyFill="1" applyBorder="1" applyAlignment="1">
      <alignment horizontal="center" vertical="center" wrapText="1"/>
    </xf>
    <xf numFmtId="0" fontId="27" fillId="5" borderId="45" xfId="0" applyNumberFormat="1" applyFont="1" applyFill="1" applyBorder="1" applyAlignment="1">
      <alignment horizontal="center" vertical="center" wrapText="1"/>
    </xf>
    <xf numFmtId="0" fontId="7" fillId="5" borderId="36" xfId="0" applyFont="1" applyFill="1" applyBorder="1" applyAlignment="1">
      <alignment horizontal="center" vertical="center" wrapText="1"/>
    </xf>
    <xf numFmtId="0" fontId="7" fillId="5" borderId="46" xfId="0" applyFont="1" applyFill="1" applyBorder="1" applyAlignment="1">
      <alignment horizontal="center" vertical="center" wrapText="1"/>
    </xf>
    <xf numFmtId="0" fontId="27" fillId="5" borderId="10" xfId="0" applyNumberFormat="1" applyFont="1" applyFill="1" applyBorder="1" applyAlignment="1">
      <alignment horizontal="center" vertical="center" wrapText="1"/>
    </xf>
    <xf numFmtId="0" fontId="7" fillId="5" borderId="12" xfId="0" applyFont="1" applyFill="1" applyBorder="1" applyAlignment="1">
      <alignment horizontal="center" vertical="center" wrapText="1"/>
    </xf>
    <xf numFmtId="0" fontId="7" fillId="5" borderId="47" xfId="0" applyFont="1" applyFill="1" applyBorder="1" applyAlignment="1">
      <alignment horizontal="center" vertical="center" wrapText="1"/>
    </xf>
    <xf numFmtId="0" fontId="5" fillId="5" borderId="90" xfId="0" applyFont="1" applyFill="1" applyBorder="1" applyAlignment="1">
      <alignment horizontal="center" vertical="center" wrapText="1"/>
    </xf>
    <xf numFmtId="0" fontId="7" fillId="5" borderId="91" xfId="0" applyFont="1" applyFill="1" applyBorder="1" applyAlignment="1">
      <alignment horizontal="center" vertical="center" wrapText="1"/>
    </xf>
    <xf numFmtId="0" fontId="7" fillId="5" borderId="93" xfId="0" applyFont="1" applyFill="1" applyBorder="1" applyAlignment="1">
      <alignment horizontal="center" vertical="center" wrapText="1"/>
    </xf>
    <xf numFmtId="0" fontId="5" fillId="5" borderId="110" xfId="0" applyFont="1" applyFill="1" applyBorder="1" applyAlignment="1">
      <alignment horizontal="center" vertical="center" wrapText="1"/>
    </xf>
    <xf numFmtId="0" fontId="7" fillId="5" borderId="27" xfId="0" applyFont="1" applyFill="1" applyBorder="1" applyAlignment="1">
      <alignment horizontal="center" vertical="center" wrapText="1"/>
    </xf>
    <xf numFmtId="0" fontId="5" fillId="5" borderId="85" xfId="0" applyFont="1" applyFill="1" applyBorder="1" applyAlignment="1">
      <alignment horizontal="center" vertical="center" wrapText="1"/>
    </xf>
    <xf numFmtId="0" fontId="7" fillId="5" borderId="78" xfId="0" applyFont="1" applyFill="1" applyBorder="1" applyAlignment="1">
      <alignment horizontal="center" vertical="center" wrapText="1"/>
    </xf>
    <xf numFmtId="0" fontId="7" fillId="5" borderId="92" xfId="0" applyFont="1" applyFill="1" applyBorder="1" applyAlignment="1">
      <alignment horizontal="center" vertical="center" wrapText="1"/>
    </xf>
    <xf numFmtId="0" fontId="5" fillId="5" borderId="86"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5" fillId="5" borderId="87" xfId="0" applyFont="1" applyFill="1" applyBorder="1" applyAlignment="1">
      <alignment horizontal="center" vertical="center" wrapText="1"/>
    </xf>
    <xf numFmtId="0" fontId="7" fillId="5" borderId="88" xfId="0" applyFont="1" applyFill="1" applyBorder="1" applyAlignment="1">
      <alignment horizontal="center" vertical="center" wrapText="1"/>
    </xf>
    <xf numFmtId="0" fontId="7" fillId="5" borderId="89" xfId="0" applyFont="1" applyFill="1" applyBorder="1" applyAlignment="1">
      <alignment horizontal="center" vertical="center" wrapText="1"/>
    </xf>
    <xf numFmtId="0" fontId="7" fillId="0" borderId="0" xfId="0" applyFont="1" applyBorder="1" applyAlignment="1">
      <alignment horizontal="center"/>
    </xf>
    <xf numFmtId="0" fontId="1" fillId="5" borderId="110" xfId="0" applyNumberFormat="1" applyFont="1" applyFill="1" applyBorder="1" applyAlignment="1">
      <alignment horizontal="center" vertical="center" wrapText="1"/>
    </xf>
    <xf numFmtId="0" fontId="1" fillId="5" borderId="27" xfId="0" applyNumberFormat="1" applyFont="1" applyFill="1" applyBorder="1" applyAlignment="1">
      <alignment horizontal="center" vertical="center" wrapText="1"/>
    </xf>
    <xf numFmtId="0" fontId="1" fillId="0" borderId="4" xfId="0" applyFont="1" applyBorder="1" applyAlignment="1">
      <alignment horizontal="center" vertical="top" wrapText="1"/>
    </xf>
    <xf numFmtId="0" fontId="1" fillId="0" borderId="8" xfId="0" applyFont="1" applyBorder="1" applyAlignment="1">
      <alignment horizontal="center" vertical="top" wrapText="1"/>
    </xf>
    <xf numFmtId="0" fontId="1" fillId="0" borderId="5" xfId="0" applyFont="1" applyBorder="1" applyAlignment="1">
      <alignment horizontal="center" vertical="top" wrapText="1"/>
    </xf>
    <xf numFmtId="0" fontId="1" fillId="0" borderId="61" xfId="0" applyFont="1" applyBorder="1" applyAlignment="1">
      <alignment horizontal="center" vertical="top" wrapText="1"/>
    </xf>
    <xf numFmtId="0" fontId="1" fillId="0" borderId="0" xfId="0" applyFont="1" applyBorder="1" applyAlignment="1">
      <alignment horizontal="center" vertical="top" wrapText="1"/>
    </xf>
    <xf numFmtId="0" fontId="1" fillId="0" borderId="63" xfId="0" applyFont="1" applyBorder="1" applyAlignment="1">
      <alignment horizontal="center" vertical="top" wrapText="1"/>
    </xf>
    <xf numFmtId="0" fontId="1" fillId="0" borderId="6" xfId="0" applyFont="1" applyBorder="1" applyAlignment="1">
      <alignment horizontal="center" vertical="top" wrapText="1"/>
    </xf>
    <xf numFmtId="0" fontId="1" fillId="0" borderId="59" xfId="0" applyFont="1" applyBorder="1" applyAlignment="1">
      <alignment horizontal="center" vertical="top" wrapText="1"/>
    </xf>
    <xf numFmtId="0" fontId="1" fillId="0" borderId="49" xfId="0" applyFont="1" applyBorder="1" applyAlignment="1">
      <alignment horizontal="center" vertical="top" wrapText="1"/>
    </xf>
    <xf numFmtId="0" fontId="1" fillId="0" borderId="62" xfId="0" applyFont="1" applyBorder="1" applyAlignment="1">
      <alignment horizontal="center" vertical="top" wrapText="1"/>
    </xf>
    <xf numFmtId="0" fontId="5" fillId="5" borderId="19" xfId="0" applyNumberFormat="1" applyFont="1" applyFill="1" applyBorder="1" applyAlignment="1">
      <alignment horizontal="center" vertical="center" wrapText="1"/>
    </xf>
    <xf numFmtId="0" fontId="7" fillId="5" borderId="3" xfId="0" applyFont="1" applyFill="1" applyBorder="1" applyAlignment="1">
      <alignment horizontal="center" vertical="center" wrapText="1"/>
    </xf>
    <xf numFmtId="0" fontId="7" fillId="5" borderId="83" xfId="0" applyFont="1" applyFill="1" applyBorder="1" applyAlignment="1">
      <alignment horizontal="center" vertical="center" wrapText="1"/>
    </xf>
    <xf numFmtId="0" fontId="5" fillId="5" borderId="56" xfId="0" applyNumberFormat="1" applyFont="1" applyFill="1" applyBorder="1" applyAlignment="1">
      <alignment horizontal="right" vertical="center" wrapText="1"/>
    </xf>
    <xf numFmtId="0" fontId="7" fillId="5" borderId="58" xfId="0" applyFont="1" applyFill="1" applyBorder="1" applyAlignment="1">
      <alignment horizontal="right" vertical="center" wrapText="1"/>
    </xf>
    <xf numFmtId="0" fontId="7" fillId="5" borderId="57" xfId="0" applyFont="1" applyFill="1" applyBorder="1" applyAlignment="1">
      <alignment horizontal="right" vertical="center" wrapText="1"/>
    </xf>
    <xf numFmtId="0" fontId="5" fillId="5" borderId="41" xfId="0" applyNumberFormat="1" applyFont="1" applyFill="1" applyBorder="1" applyAlignment="1">
      <alignment horizontal="center" vertical="center" wrapText="1"/>
    </xf>
    <xf numFmtId="0" fontId="7" fillId="5" borderId="60" xfId="0" applyFont="1" applyFill="1" applyBorder="1" applyAlignment="1">
      <alignment horizontal="center" vertical="center" wrapText="1"/>
    </xf>
    <xf numFmtId="0" fontId="7" fillId="5" borderId="84" xfId="0" applyFont="1" applyFill="1" applyBorder="1" applyAlignment="1">
      <alignment horizontal="center" vertical="center" wrapText="1"/>
    </xf>
    <xf numFmtId="0" fontId="5" fillId="5" borderId="32" xfId="0" applyNumberFormat="1" applyFont="1" applyFill="1" applyBorder="1" applyAlignment="1">
      <alignment horizontal="center" vertical="center" wrapText="1"/>
    </xf>
    <xf numFmtId="0" fontId="7" fillId="5" borderId="82" xfId="0" applyFont="1" applyFill="1" applyBorder="1" applyAlignment="1">
      <alignment horizontal="center" vertical="center" wrapText="1"/>
    </xf>
    <xf numFmtId="0" fontId="7" fillId="0" borderId="104" xfId="0" applyFont="1" applyFill="1" applyBorder="1" applyAlignment="1">
      <alignment horizontal="center" vertical="center" wrapText="1"/>
    </xf>
    <xf numFmtId="0" fontId="7" fillId="0" borderId="127" xfId="0" applyFont="1" applyFill="1" applyBorder="1" applyAlignment="1">
      <alignment horizontal="center" vertical="center" wrapText="1"/>
    </xf>
    <xf numFmtId="0" fontId="7" fillId="0" borderId="105" xfId="0" applyFont="1" applyFill="1" applyBorder="1" applyAlignment="1">
      <alignment horizontal="center" vertical="center" wrapText="1"/>
    </xf>
    <xf numFmtId="0" fontId="1" fillId="0" borderId="6" xfId="0" applyFont="1" applyFill="1" applyBorder="1" applyAlignment="1">
      <alignment horizontal="center" vertical="top" wrapText="1"/>
    </xf>
    <xf numFmtId="0" fontId="1" fillId="0" borderId="110" xfId="0" applyFont="1" applyFill="1" applyBorder="1" applyAlignment="1">
      <alignment horizontal="center" vertical="top" wrapText="1"/>
    </xf>
    <xf numFmtId="0" fontId="1" fillId="0" borderId="5" xfId="0" applyFont="1" applyFill="1" applyBorder="1" applyAlignment="1">
      <alignment horizontal="center" vertical="top" wrapText="1"/>
    </xf>
    <xf numFmtId="0" fontId="1" fillId="0" borderId="56" xfId="0" applyFont="1" applyBorder="1" applyAlignment="1">
      <alignment horizontal="left" vertical="top" wrapText="1"/>
    </xf>
    <xf numFmtId="0" fontId="1" fillId="0" borderId="50" xfId="0" applyFont="1" applyBorder="1" applyAlignment="1">
      <alignment horizontal="left" vertical="top" wrapText="1"/>
    </xf>
    <xf numFmtId="0" fontId="1" fillId="0" borderId="61" xfId="0" applyFont="1" applyBorder="1" applyAlignment="1">
      <alignment horizontal="center" vertical="top"/>
    </xf>
    <xf numFmtId="0" fontId="1" fillId="0" borderId="0" xfId="0" applyFont="1" applyBorder="1" applyAlignment="1">
      <alignment horizontal="center" vertical="top"/>
    </xf>
    <xf numFmtId="0" fontId="1" fillId="0" borderId="63" xfId="0" applyFont="1" applyBorder="1" applyAlignment="1">
      <alignment horizontal="center" vertical="top"/>
    </xf>
    <xf numFmtId="0" fontId="1" fillId="5" borderId="32" xfId="0" applyNumberFormat="1" applyFont="1" applyFill="1" applyBorder="1" applyAlignment="1">
      <alignment horizontal="center" vertical="center" wrapText="1"/>
    </xf>
    <xf numFmtId="0" fontId="1" fillId="5" borderId="36" xfId="0" applyFont="1" applyFill="1" applyBorder="1" applyAlignment="1">
      <alignment horizontal="center" vertical="center" wrapText="1"/>
    </xf>
    <xf numFmtId="0" fontId="1" fillId="5" borderId="82" xfId="0" applyFont="1" applyFill="1" applyBorder="1" applyAlignment="1">
      <alignment horizontal="center" vertical="center" wrapText="1"/>
    </xf>
    <xf numFmtId="0" fontId="1" fillId="5" borderId="56" xfId="0" applyNumberFormat="1" applyFont="1" applyFill="1" applyBorder="1" applyAlignment="1">
      <alignment horizontal="center" vertical="center" wrapText="1"/>
    </xf>
    <xf numFmtId="0" fontId="1" fillId="5" borderId="58" xfId="0" applyNumberFormat="1" applyFont="1" applyFill="1" applyBorder="1" applyAlignment="1">
      <alignment horizontal="center" vertical="center" wrapText="1"/>
    </xf>
    <xf numFmtId="0" fontId="1" fillId="5" borderId="57" xfId="0" applyNumberFormat="1" applyFont="1" applyFill="1" applyBorder="1" applyAlignment="1">
      <alignment horizontal="center" vertical="center" wrapText="1"/>
    </xf>
    <xf numFmtId="0" fontId="1" fillId="5" borderId="41" xfId="0" applyNumberFormat="1" applyFont="1" applyFill="1" applyBorder="1" applyAlignment="1">
      <alignment horizontal="center" vertical="center" wrapText="1"/>
    </xf>
    <xf numFmtId="0" fontId="1" fillId="5" borderId="60" xfId="0" applyFont="1" applyFill="1" applyBorder="1" applyAlignment="1">
      <alignment horizontal="center" vertical="center" wrapText="1"/>
    </xf>
    <xf numFmtId="0" fontId="1" fillId="5" borderId="84" xfId="0" applyFont="1" applyFill="1" applyBorder="1" applyAlignment="1">
      <alignment horizontal="center" vertical="center" wrapText="1"/>
    </xf>
    <xf numFmtId="0" fontId="1" fillId="5" borderId="19" xfId="0" applyNumberFormat="1" applyFont="1" applyFill="1" applyBorder="1" applyAlignment="1">
      <alignment horizontal="center" vertical="center" wrapText="1"/>
    </xf>
    <xf numFmtId="0" fontId="1" fillId="5" borderId="3" xfId="0" applyFont="1" applyFill="1" applyBorder="1" applyAlignment="1">
      <alignment horizontal="center" vertical="center" wrapText="1"/>
    </xf>
    <xf numFmtId="0" fontId="1" fillId="5" borderId="83" xfId="0" applyFont="1" applyFill="1" applyBorder="1" applyAlignment="1">
      <alignment horizontal="center" vertical="center" wrapText="1"/>
    </xf>
    <xf numFmtId="0" fontId="1" fillId="5" borderId="61" xfId="0" applyNumberFormat="1" applyFont="1" applyFill="1" applyBorder="1" applyAlignment="1">
      <alignment horizontal="center" vertical="center" wrapText="1"/>
    </xf>
    <xf numFmtId="0" fontId="1" fillId="5" borderId="59" xfId="0" applyNumberFormat="1" applyFont="1" applyFill="1" applyBorder="1" applyAlignment="1">
      <alignment horizontal="center" vertical="center" wrapText="1"/>
    </xf>
    <xf numFmtId="0" fontId="1" fillId="5" borderId="0" xfId="0" applyNumberFormat="1" applyFont="1" applyFill="1" applyBorder="1" applyAlignment="1">
      <alignment horizontal="center" vertical="center" wrapText="1"/>
    </xf>
    <xf numFmtId="0" fontId="1" fillId="5" borderId="62" xfId="0" applyNumberFormat="1" applyFont="1" applyFill="1" applyBorder="1" applyAlignment="1">
      <alignment horizontal="center" vertical="center" wrapText="1"/>
    </xf>
    <xf numFmtId="0" fontId="1" fillId="5" borderId="67" xfId="0" applyNumberFormat="1" applyFont="1" applyFill="1" applyBorder="1" applyAlignment="1">
      <alignment horizontal="center" vertical="center" wrapText="1"/>
    </xf>
    <xf numFmtId="0" fontId="1" fillId="5" borderId="68" xfId="0" applyNumberFormat="1" applyFont="1" applyFill="1" applyBorder="1" applyAlignment="1">
      <alignment horizontal="center" vertical="center" wrapText="1"/>
    </xf>
    <xf numFmtId="0" fontId="1" fillId="5" borderId="56" xfId="0" applyNumberFormat="1" applyFont="1" applyFill="1" applyBorder="1" applyAlignment="1">
      <alignment horizontal="right" vertical="center" wrapText="1"/>
    </xf>
    <xf numFmtId="0" fontId="1" fillId="5" borderId="58" xfId="0" applyFont="1" applyFill="1" applyBorder="1" applyAlignment="1">
      <alignment horizontal="right" vertical="center" wrapText="1"/>
    </xf>
    <xf numFmtId="0" fontId="1" fillId="5" borderId="57" xfId="0" applyFont="1" applyFill="1" applyBorder="1" applyAlignment="1">
      <alignment horizontal="right" vertical="center" wrapText="1"/>
    </xf>
    <xf numFmtId="0" fontId="5" fillId="5" borderId="4" xfId="0" applyFont="1" applyFill="1" applyBorder="1" applyAlignment="1">
      <alignment horizontal="center" vertical="center" wrapText="1"/>
    </xf>
    <xf numFmtId="0" fontId="47" fillId="0" borderId="0" xfId="0" applyFont="1" applyFill="1" applyAlignment="1">
      <alignment horizontal="center"/>
    </xf>
    <xf numFmtId="0" fontId="17" fillId="0" borderId="0" xfId="0" applyFont="1" applyFill="1" applyAlignment="1">
      <alignment horizontal="center" vertical="center" wrapText="1"/>
    </xf>
    <xf numFmtId="0" fontId="5" fillId="0" borderId="0" xfId="0" applyFont="1" applyFill="1" applyAlignment="1">
      <alignment horizontal="left" vertical="center" wrapText="1"/>
    </xf>
    <xf numFmtId="0" fontId="5" fillId="5" borderId="56" xfId="0" applyFont="1" applyFill="1" applyBorder="1" applyAlignment="1">
      <alignment horizontal="center" vertical="center" wrapText="1"/>
    </xf>
    <xf numFmtId="0" fontId="7" fillId="5" borderId="58" xfId="0" applyFont="1" applyFill="1" applyBorder="1" applyAlignment="1">
      <alignment horizontal="center" vertical="center" wrapText="1"/>
    </xf>
    <xf numFmtId="0" fontId="7" fillId="5" borderId="57" xfId="0" applyFont="1" applyFill="1" applyBorder="1" applyAlignment="1">
      <alignment horizontal="center" vertical="center" wrapText="1"/>
    </xf>
    <xf numFmtId="0" fontId="5" fillId="5" borderId="56" xfId="0" applyFont="1" applyFill="1" applyBorder="1" applyAlignment="1">
      <alignment horizontal="right" vertical="center" wrapText="1"/>
    </xf>
    <xf numFmtId="0" fontId="5" fillId="5" borderId="59" xfId="0" applyFont="1" applyFill="1" applyBorder="1" applyAlignment="1">
      <alignment horizontal="center" vertical="center" wrapText="1"/>
    </xf>
    <xf numFmtId="0" fontId="7" fillId="5" borderId="62" xfId="0" applyFont="1" applyFill="1" applyBorder="1" applyAlignment="1">
      <alignment horizontal="center" vertical="center" wrapText="1"/>
    </xf>
    <xf numFmtId="0" fontId="7" fillId="5" borderId="68" xfId="0" applyFont="1" applyFill="1" applyBorder="1" applyAlignment="1">
      <alignment horizontal="center" vertical="center" wrapText="1"/>
    </xf>
    <xf numFmtId="0" fontId="7" fillId="5" borderId="37" xfId="0" applyFont="1" applyFill="1" applyBorder="1" applyAlignment="1">
      <alignment horizontal="center" vertical="center" wrapText="1"/>
    </xf>
    <xf numFmtId="0" fontId="7" fillId="5" borderId="65" xfId="0" applyFont="1" applyFill="1" applyBorder="1" applyAlignment="1">
      <alignment horizontal="center" vertical="center" wrapText="1"/>
    </xf>
    <xf numFmtId="0" fontId="5" fillId="0" borderId="0" xfId="0" applyFont="1" applyFill="1" applyAlignment="1">
      <alignment horizontal="left" vertical="center"/>
    </xf>
    <xf numFmtId="0" fontId="1" fillId="0" borderId="0" xfId="0" applyFont="1" applyFill="1" applyAlignment="1">
      <alignment horizontal="left" vertical="center" readingOrder="1"/>
    </xf>
    <xf numFmtId="0" fontId="1" fillId="5" borderId="4" xfId="0" applyFont="1" applyFill="1" applyBorder="1" applyAlignment="1">
      <alignment horizontal="center" vertical="center" wrapText="1"/>
    </xf>
    <xf numFmtId="0" fontId="1" fillId="5" borderId="8" xfId="0" applyFont="1" applyFill="1" applyBorder="1" applyAlignment="1">
      <alignment horizontal="center" vertical="center" wrapText="1"/>
    </xf>
    <xf numFmtId="0" fontId="1" fillId="5" borderId="27" xfId="0" applyFont="1" applyFill="1" applyBorder="1" applyAlignment="1">
      <alignment horizontal="center" vertical="center" wrapText="1"/>
    </xf>
    <xf numFmtId="0" fontId="1" fillId="5" borderId="0" xfId="0" applyFont="1" applyFill="1" applyBorder="1" applyAlignment="1">
      <alignment horizontal="center" vertical="center" wrapText="1"/>
    </xf>
    <xf numFmtId="0" fontId="54" fillId="13" borderId="0" xfId="0" applyFont="1" applyFill="1" applyBorder="1" applyAlignment="1">
      <alignment horizontal="left" vertical="center" wrapText="1"/>
    </xf>
    <xf numFmtId="0" fontId="1" fillId="0" borderId="0" xfId="0" applyFont="1" applyFill="1" applyAlignment="1">
      <alignment horizontal="center" vertical="center" wrapText="1"/>
    </xf>
    <xf numFmtId="0" fontId="8" fillId="0" borderId="0" xfId="0" applyFont="1" applyFill="1" applyAlignment="1">
      <alignment horizontal="center" vertical="center" wrapText="1"/>
    </xf>
    <xf numFmtId="49" fontId="13" fillId="0" borderId="131" xfId="11" applyNumberFormat="1" applyFont="1" applyBorder="1" applyAlignment="1">
      <alignment horizontal="center" vertical="center" wrapText="1"/>
    </xf>
    <xf numFmtId="0" fontId="8" fillId="13" borderId="0" xfId="0" applyFont="1" applyFill="1" applyBorder="1" applyAlignment="1">
      <alignment horizontal="left" vertical="center" wrapText="1"/>
    </xf>
  </cellXfs>
  <cellStyles count="13">
    <cellStyle name="Bad" xfId="8" builtinId="27"/>
    <cellStyle name="Excel Built-in Normal" xfId="10"/>
    <cellStyle name="Explanatory Text" xfId="7" builtinId="53"/>
    <cellStyle name="Normal" xfId="0" builtinId="0"/>
    <cellStyle name="Normal 11 2" xfId="6"/>
    <cellStyle name="Normal 12" xfId="5"/>
    <cellStyle name="Normal 2" xfId="2"/>
    <cellStyle name="Normal 3" xfId="3"/>
    <cellStyle name="Normal_Kopsavilkums L1" xfId="9"/>
    <cellStyle name="Percent" xfId="4" builtinId="5"/>
    <cellStyle name="Style 1" xfId="1"/>
    <cellStyle name="Style 1 2" xfId="11"/>
    <cellStyle name="Обычный_Лист1" xfId="12"/>
  </cellStyles>
  <dxfs count="9">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2.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18" Type="http://schemas.openxmlformats.org/officeDocument/2006/relationships/image" Target="../media/image18.png"/><Relationship Id="rId3" Type="http://schemas.openxmlformats.org/officeDocument/2006/relationships/image" Target="../media/image3.png"/><Relationship Id="rId21" Type="http://schemas.openxmlformats.org/officeDocument/2006/relationships/image" Target="../media/image21.png"/><Relationship Id="rId7" Type="http://schemas.openxmlformats.org/officeDocument/2006/relationships/image" Target="../media/image7.png"/><Relationship Id="rId12" Type="http://schemas.openxmlformats.org/officeDocument/2006/relationships/image" Target="../media/image12.png"/><Relationship Id="rId17" Type="http://schemas.openxmlformats.org/officeDocument/2006/relationships/image" Target="../media/image17.png"/><Relationship Id="rId2" Type="http://schemas.openxmlformats.org/officeDocument/2006/relationships/image" Target="../media/image2.png"/><Relationship Id="rId16" Type="http://schemas.openxmlformats.org/officeDocument/2006/relationships/image" Target="../media/image16.png"/><Relationship Id="rId20" Type="http://schemas.openxmlformats.org/officeDocument/2006/relationships/image" Target="../media/image20.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5" Type="http://schemas.openxmlformats.org/officeDocument/2006/relationships/image" Target="../media/image15.png"/><Relationship Id="rId10" Type="http://schemas.openxmlformats.org/officeDocument/2006/relationships/image" Target="../media/image10.png"/><Relationship Id="rId19" Type="http://schemas.openxmlformats.org/officeDocument/2006/relationships/image" Target="../media/image19.png"/><Relationship Id="rId4" Type="http://schemas.openxmlformats.org/officeDocument/2006/relationships/image" Target="../media/image4.jpeg"/><Relationship Id="rId9" Type="http://schemas.openxmlformats.org/officeDocument/2006/relationships/image" Target="../media/image9.png"/><Relationship Id="rId14" Type="http://schemas.openxmlformats.org/officeDocument/2006/relationships/image" Target="../media/image14.png"/></Relationships>
</file>

<file path=xl/drawings/drawing1.xml><?xml version="1.0" encoding="utf-8"?>
<xdr:wsDr xmlns:xdr="http://schemas.openxmlformats.org/drawingml/2006/spreadsheetDrawing" xmlns:a="http://schemas.openxmlformats.org/drawingml/2006/main">
  <xdr:twoCellAnchor editAs="oneCell">
    <xdr:from>
      <xdr:col>3</xdr:col>
      <xdr:colOff>12700</xdr:colOff>
      <xdr:row>58</xdr:row>
      <xdr:rowOff>0</xdr:rowOff>
    </xdr:from>
    <xdr:to>
      <xdr:col>4</xdr:col>
      <xdr:colOff>0</xdr:colOff>
      <xdr:row>60</xdr:row>
      <xdr:rowOff>118533</xdr:rowOff>
    </xdr:to>
    <xdr:sp macro="" textlink="">
      <xdr:nvSpPr>
        <xdr:cNvPr id="3" name="AutoShape 8558"/>
        <xdr:cNvSpPr>
          <a:spLocks noChangeAspect="1" noChangeArrowheads="1"/>
        </xdr:cNvSpPr>
      </xdr:nvSpPr>
      <xdr:spPr bwMode="auto">
        <a:xfrm>
          <a:off x="4819650" y="12268200"/>
          <a:ext cx="514350" cy="431800"/>
        </a:xfrm>
        <a:prstGeom prst="rect">
          <a:avLst/>
        </a:prstGeom>
        <a:noFill/>
        <a:ln w="9525">
          <a:no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1473200</xdr:colOff>
      <xdr:row>119</xdr:row>
      <xdr:rowOff>622300</xdr:rowOff>
    </xdr:from>
    <xdr:to>
      <xdr:col>1</xdr:col>
      <xdr:colOff>2025650</xdr:colOff>
      <xdr:row>119</xdr:row>
      <xdr:rowOff>1450975</xdr:rowOff>
    </xdr:to>
    <xdr:pic>
      <xdr:nvPicPr>
        <xdr:cNvPr id="2" name="Picture 11"/>
        <xdr:cNvPicPr>
          <a:picLocks noChangeAspect="1" noChangeArrowheads="1"/>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rcRect/>
        <a:stretch>
          <a:fillRect/>
        </a:stretch>
      </xdr:blipFill>
      <xdr:spPr bwMode="auto">
        <a:xfrm>
          <a:off x="2235200" y="27368500"/>
          <a:ext cx="552450" cy="828675"/>
        </a:xfrm>
        <a:prstGeom prst="rect">
          <a:avLst/>
        </a:prstGeom>
        <a:noFill/>
        <a:ln>
          <a:noFill/>
        </a:ln>
        <a:effectLst/>
        <a:extLst>
          <a:ext uri="{909E8E84-426E-40DD-AFC4-6F175D3DCCD1}">
            <a14:hiddenFill xmlns=""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 xmlns:a14="http://schemas.microsoft.com/office/drawing/2010/main">
              <a:effectLst>
                <a:outerShdw dist="35921" dir="2700000" algn="ctr" rotWithShape="0">
                  <a:srgbClr val="808080"/>
                </a:outerShdw>
              </a:effectLst>
            </a14:hiddenEffects>
          </a:ext>
        </a:extLst>
      </xdr:spPr>
    </xdr:pic>
    <xdr:clientData/>
  </xdr:twoCellAnchor>
  <xdr:twoCellAnchor editAs="oneCell">
    <xdr:from>
      <xdr:col>1</xdr:col>
      <xdr:colOff>2009775</xdr:colOff>
      <xdr:row>130</xdr:row>
      <xdr:rowOff>327025</xdr:rowOff>
    </xdr:from>
    <xdr:to>
      <xdr:col>1</xdr:col>
      <xdr:colOff>2819400</xdr:colOff>
      <xdr:row>130</xdr:row>
      <xdr:rowOff>1136650</xdr:rowOff>
    </xdr:to>
    <xdr:pic>
      <xdr:nvPicPr>
        <xdr:cNvPr id="3" name="Picture 12"/>
        <xdr:cNvPicPr>
          <a:picLocks noChangeAspect="1" noChangeArrowheads="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rcRect/>
        <a:stretch>
          <a:fillRect/>
        </a:stretch>
      </xdr:blipFill>
      <xdr:spPr bwMode="auto">
        <a:xfrm>
          <a:off x="3533775" y="56476900"/>
          <a:ext cx="809625" cy="809625"/>
        </a:xfrm>
        <a:prstGeom prst="rect">
          <a:avLst/>
        </a:prstGeom>
        <a:noFill/>
        <a:ln>
          <a:noFill/>
        </a:ln>
        <a:effectLst/>
        <a:extLst>
          <a:ext uri="{909E8E84-426E-40DD-AFC4-6F175D3DCCD1}">
            <a14:hiddenFill xmlns=""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 xmlns:a14="http://schemas.microsoft.com/office/drawing/2010/main">
              <a:effectLst>
                <a:outerShdw dist="35921" dir="2700000" algn="ctr" rotWithShape="0">
                  <a:srgbClr val="808080"/>
                </a:outerShdw>
              </a:effectLst>
            </a14:hiddenEffects>
          </a:ext>
        </a:extLst>
      </xdr:spPr>
    </xdr:pic>
    <xdr:clientData/>
  </xdr:twoCellAnchor>
  <xdr:twoCellAnchor editAs="oneCell">
    <xdr:from>
      <xdr:col>1</xdr:col>
      <xdr:colOff>453572</xdr:colOff>
      <xdr:row>126</xdr:row>
      <xdr:rowOff>1658258</xdr:rowOff>
    </xdr:from>
    <xdr:to>
      <xdr:col>1</xdr:col>
      <xdr:colOff>1234622</xdr:colOff>
      <xdr:row>126</xdr:row>
      <xdr:rowOff>2191658</xdr:rowOff>
    </xdr:to>
    <xdr:pic>
      <xdr:nvPicPr>
        <xdr:cNvPr id="4" name="Picture 21"/>
        <xdr:cNvPicPr>
          <a:picLocks noChangeAspect="1" noChangeArrowheads="1"/>
        </xdr:cNvPicPr>
      </xdr:nvPicPr>
      <xdr:blipFill>
        <a:blip xmlns:r="http://schemas.openxmlformats.org/officeDocument/2006/relationships" r:embed="rId3" cstate="print">
          <a:extLst>
            <a:ext uri="{28A0092B-C50C-407E-A947-70E740481C1C}">
              <a14:useLocalDpi xmlns="" xmlns:a14="http://schemas.microsoft.com/office/drawing/2010/main" val="0"/>
            </a:ext>
          </a:extLst>
        </a:blip>
        <a:srcRect/>
        <a:stretch>
          <a:fillRect/>
        </a:stretch>
      </xdr:blipFill>
      <xdr:spPr bwMode="auto">
        <a:xfrm>
          <a:off x="1215572" y="48534865"/>
          <a:ext cx="781050" cy="533400"/>
        </a:xfrm>
        <a:prstGeom prst="rect">
          <a:avLst/>
        </a:prstGeom>
        <a:noFill/>
        <a:ln>
          <a:noFill/>
        </a:ln>
        <a:effectLst/>
        <a:extLst>
          <a:ext uri="{909E8E84-426E-40DD-AFC4-6F175D3DCCD1}">
            <a14:hiddenFill xmlns=""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 xmlns:a14="http://schemas.microsoft.com/office/drawing/2010/main">
              <a:effectLst>
                <a:outerShdw dist="35921" dir="2700000" algn="ctr" rotWithShape="0">
                  <a:srgbClr val="808080"/>
                </a:outerShdw>
              </a:effectLst>
            </a14:hiddenEffects>
          </a:ext>
        </a:extLst>
      </xdr:spPr>
    </xdr:pic>
    <xdr:clientData/>
  </xdr:twoCellAnchor>
  <xdr:twoCellAnchor editAs="oneCell">
    <xdr:from>
      <xdr:col>1</xdr:col>
      <xdr:colOff>1485900</xdr:colOff>
      <xdr:row>127</xdr:row>
      <xdr:rowOff>647700</xdr:rowOff>
    </xdr:from>
    <xdr:to>
      <xdr:col>1</xdr:col>
      <xdr:colOff>2162175</xdr:colOff>
      <xdr:row>127</xdr:row>
      <xdr:rowOff>1323975</xdr:rowOff>
    </xdr:to>
    <xdr:pic>
      <xdr:nvPicPr>
        <xdr:cNvPr id="5" name="Picture 8"/>
        <xdr:cNvPicPr>
          <a:picLocks noChangeAspect="1" noChangeArrowheads="1"/>
        </xdr:cNvPicPr>
      </xdr:nvPicPr>
      <xdr:blipFill>
        <a:blip xmlns:r="http://schemas.openxmlformats.org/officeDocument/2006/relationships" r:embed="rId4" cstate="print">
          <a:extLst>
            <a:ext uri="{28A0092B-C50C-407E-A947-70E740481C1C}">
              <a14:useLocalDpi xmlns="" xmlns:a14="http://schemas.microsoft.com/office/drawing/2010/main" val="0"/>
            </a:ext>
          </a:extLst>
        </a:blip>
        <a:srcRect/>
        <a:stretch>
          <a:fillRect/>
        </a:stretch>
      </xdr:blipFill>
      <xdr:spPr bwMode="auto">
        <a:xfrm>
          <a:off x="2247900" y="38112700"/>
          <a:ext cx="676275" cy="676275"/>
        </a:xfrm>
        <a:prstGeom prst="rect">
          <a:avLst/>
        </a:prstGeom>
        <a:noFill/>
        <a:ln>
          <a:noFill/>
        </a:ln>
        <a:effectLst/>
        <a:extLst>
          <a:ext uri="{909E8E84-426E-40DD-AFC4-6F175D3DCCD1}">
            <a14:hiddenFill xmlns=""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 xmlns:a14="http://schemas.microsoft.com/office/drawing/2010/main">
              <a:effectLst>
                <a:outerShdw dist="35921" dir="2700000" algn="ctr" rotWithShape="0">
                  <a:srgbClr val="808080"/>
                </a:outerShdw>
              </a:effectLst>
            </a14:hiddenEffects>
          </a:ext>
        </a:extLst>
      </xdr:spPr>
    </xdr:pic>
    <xdr:clientData/>
  </xdr:twoCellAnchor>
  <xdr:twoCellAnchor editAs="oneCell">
    <xdr:from>
      <xdr:col>1</xdr:col>
      <xdr:colOff>1346200</xdr:colOff>
      <xdr:row>128</xdr:row>
      <xdr:rowOff>508000</xdr:rowOff>
    </xdr:from>
    <xdr:to>
      <xdr:col>1</xdr:col>
      <xdr:colOff>2222500</xdr:colOff>
      <xdr:row>128</xdr:row>
      <xdr:rowOff>1089025</xdr:rowOff>
    </xdr:to>
    <xdr:pic>
      <xdr:nvPicPr>
        <xdr:cNvPr id="6" name="Picture 9"/>
        <xdr:cNvPicPr>
          <a:picLocks noChangeAspect="1" noChangeArrowheads="1"/>
        </xdr:cNvPicPr>
      </xdr:nvPicPr>
      <xdr:blipFill>
        <a:blip xmlns:r="http://schemas.openxmlformats.org/officeDocument/2006/relationships" r:embed="rId5" cstate="print">
          <a:extLst>
            <a:ext uri="{28A0092B-C50C-407E-A947-70E740481C1C}">
              <a14:useLocalDpi xmlns="" xmlns:a14="http://schemas.microsoft.com/office/drawing/2010/main" val="0"/>
            </a:ext>
          </a:extLst>
        </a:blip>
        <a:srcRect/>
        <a:stretch>
          <a:fillRect/>
        </a:stretch>
      </xdr:blipFill>
      <xdr:spPr bwMode="auto">
        <a:xfrm>
          <a:off x="2108200" y="39497000"/>
          <a:ext cx="876300" cy="581025"/>
        </a:xfrm>
        <a:prstGeom prst="rect">
          <a:avLst/>
        </a:prstGeom>
        <a:noFill/>
        <a:ln>
          <a:noFill/>
        </a:ln>
        <a:effectLst/>
        <a:extLst>
          <a:ext uri="{909E8E84-426E-40DD-AFC4-6F175D3DCCD1}">
            <a14:hiddenFill xmlns=""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 xmlns:a14="http://schemas.microsoft.com/office/drawing/2010/main">
              <a:effectLst>
                <a:outerShdw dist="35921" dir="2700000" algn="ctr" rotWithShape="0">
                  <a:srgbClr val="808080"/>
                </a:outerShdw>
              </a:effectLst>
            </a14:hiddenEffects>
          </a:ext>
        </a:extLst>
      </xdr:spPr>
    </xdr:pic>
    <xdr:clientData/>
  </xdr:twoCellAnchor>
  <xdr:twoCellAnchor editAs="oneCell">
    <xdr:from>
      <xdr:col>1</xdr:col>
      <xdr:colOff>1054100</xdr:colOff>
      <xdr:row>120</xdr:row>
      <xdr:rowOff>342901</xdr:rowOff>
    </xdr:from>
    <xdr:to>
      <xdr:col>1</xdr:col>
      <xdr:colOff>2159000</xdr:colOff>
      <xdr:row>120</xdr:row>
      <xdr:rowOff>1537215</xdr:rowOff>
    </xdr:to>
    <xdr:pic>
      <xdr:nvPicPr>
        <xdr:cNvPr id="7" name="Attēls 6"/>
        <xdr:cNvPicPr>
          <a:picLocks noChangeAspect="1"/>
        </xdr:cNvPicPr>
      </xdr:nvPicPr>
      <xdr:blipFill>
        <a:blip xmlns:r="http://schemas.openxmlformats.org/officeDocument/2006/relationships" r:embed="rId6" cstate="print"/>
        <a:stretch>
          <a:fillRect/>
        </a:stretch>
      </xdr:blipFill>
      <xdr:spPr>
        <a:xfrm>
          <a:off x="1816100" y="28841701"/>
          <a:ext cx="1104900" cy="1194314"/>
        </a:xfrm>
        <a:prstGeom prst="rect">
          <a:avLst/>
        </a:prstGeom>
      </xdr:spPr>
    </xdr:pic>
    <xdr:clientData/>
  </xdr:twoCellAnchor>
  <xdr:twoCellAnchor editAs="oneCell">
    <xdr:from>
      <xdr:col>1</xdr:col>
      <xdr:colOff>1358900</xdr:colOff>
      <xdr:row>121</xdr:row>
      <xdr:rowOff>711200</xdr:rowOff>
    </xdr:from>
    <xdr:to>
      <xdr:col>1</xdr:col>
      <xdr:colOff>2120900</xdr:colOff>
      <xdr:row>121</xdr:row>
      <xdr:rowOff>1463675</xdr:rowOff>
    </xdr:to>
    <xdr:pic>
      <xdr:nvPicPr>
        <xdr:cNvPr id="8" name="Picture 13"/>
        <xdr:cNvPicPr>
          <a:picLocks noChangeAspect="1" noChangeArrowheads="1"/>
        </xdr:cNvPicPr>
      </xdr:nvPicPr>
      <xdr:blipFill>
        <a:blip xmlns:r="http://schemas.openxmlformats.org/officeDocument/2006/relationships" r:embed="rId7" cstate="print">
          <a:extLst>
            <a:ext uri="{28A0092B-C50C-407E-A947-70E740481C1C}">
              <a14:useLocalDpi xmlns="" xmlns:a14="http://schemas.microsoft.com/office/drawing/2010/main" val="0"/>
            </a:ext>
          </a:extLst>
        </a:blip>
        <a:srcRect/>
        <a:stretch>
          <a:fillRect/>
        </a:stretch>
      </xdr:blipFill>
      <xdr:spPr bwMode="auto">
        <a:xfrm>
          <a:off x="2120900" y="30911800"/>
          <a:ext cx="762000" cy="752475"/>
        </a:xfrm>
        <a:prstGeom prst="rect">
          <a:avLst/>
        </a:prstGeom>
        <a:noFill/>
        <a:ln>
          <a:noFill/>
        </a:ln>
        <a:effectLst/>
        <a:extLst>
          <a:ext uri="{909E8E84-426E-40DD-AFC4-6F175D3DCCD1}">
            <a14:hiddenFill xmlns=""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 xmlns:a14="http://schemas.microsoft.com/office/drawing/2010/main">
              <a:effectLst>
                <a:outerShdw dist="35921" dir="2700000" algn="ctr" rotWithShape="0">
                  <a:srgbClr val="808080"/>
                </a:outerShdw>
              </a:effectLst>
            </a14:hiddenEffects>
          </a:ext>
        </a:extLst>
      </xdr:spPr>
    </xdr:pic>
    <xdr:clientData/>
  </xdr:twoCellAnchor>
  <xdr:twoCellAnchor editAs="oneCell">
    <xdr:from>
      <xdr:col>1</xdr:col>
      <xdr:colOff>1346200</xdr:colOff>
      <xdr:row>122</xdr:row>
      <xdr:rowOff>520700</xdr:rowOff>
    </xdr:from>
    <xdr:to>
      <xdr:col>1</xdr:col>
      <xdr:colOff>2060575</xdr:colOff>
      <xdr:row>122</xdr:row>
      <xdr:rowOff>1235075</xdr:rowOff>
    </xdr:to>
    <xdr:pic>
      <xdr:nvPicPr>
        <xdr:cNvPr id="9" name="Picture 14"/>
        <xdr:cNvPicPr>
          <a:picLocks noChangeAspect="1" noChangeArrowheads="1"/>
        </xdr:cNvPicPr>
      </xdr:nvPicPr>
      <xdr:blipFill>
        <a:blip xmlns:r="http://schemas.openxmlformats.org/officeDocument/2006/relationships" r:embed="rId8" cstate="print">
          <a:extLst>
            <a:ext uri="{28A0092B-C50C-407E-A947-70E740481C1C}">
              <a14:useLocalDpi xmlns="" xmlns:a14="http://schemas.microsoft.com/office/drawing/2010/main" val="0"/>
            </a:ext>
          </a:extLst>
        </a:blip>
        <a:srcRect/>
        <a:stretch>
          <a:fillRect/>
        </a:stretch>
      </xdr:blipFill>
      <xdr:spPr bwMode="auto">
        <a:xfrm>
          <a:off x="2108200" y="32423100"/>
          <a:ext cx="714375" cy="714375"/>
        </a:xfrm>
        <a:prstGeom prst="rect">
          <a:avLst/>
        </a:prstGeom>
        <a:noFill/>
        <a:ln>
          <a:noFill/>
        </a:ln>
        <a:effectLst/>
        <a:extLst>
          <a:ext uri="{909E8E84-426E-40DD-AFC4-6F175D3DCCD1}">
            <a14:hiddenFill xmlns=""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 xmlns:a14="http://schemas.microsoft.com/office/drawing/2010/main">
              <a:effectLst>
                <a:outerShdw dist="35921" dir="2700000" algn="ctr" rotWithShape="0">
                  <a:srgbClr val="808080"/>
                </a:outerShdw>
              </a:effectLst>
            </a14:hiddenEffects>
          </a:ext>
        </a:extLst>
      </xdr:spPr>
    </xdr:pic>
    <xdr:clientData/>
  </xdr:twoCellAnchor>
  <xdr:twoCellAnchor editAs="oneCell">
    <xdr:from>
      <xdr:col>1</xdr:col>
      <xdr:colOff>1295400</xdr:colOff>
      <xdr:row>123</xdr:row>
      <xdr:rowOff>533400</xdr:rowOff>
    </xdr:from>
    <xdr:to>
      <xdr:col>1</xdr:col>
      <xdr:colOff>2197100</xdr:colOff>
      <xdr:row>123</xdr:row>
      <xdr:rowOff>1435100</xdr:rowOff>
    </xdr:to>
    <xdr:pic>
      <xdr:nvPicPr>
        <xdr:cNvPr id="10" name="Picture 26"/>
        <xdr:cNvPicPr>
          <a:picLocks noChangeAspect="1" noChangeArrowheads="1"/>
        </xdr:cNvPicPr>
      </xdr:nvPicPr>
      <xdr:blipFill>
        <a:blip xmlns:r="http://schemas.openxmlformats.org/officeDocument/2006/relationships" r:embed="rId9" cstate="print">
          <a:extLst>
            <a:ext uri="{28A0092B-C50C-407E-A947-70E740481C1C}">
              <a14:useLocalDpi xmlns="" xmlns:a14="http://schemas.microsoft.com/office/drawing/2010/main" val="0"/>
            </a:ext>
          </a:extLst>
        </a:blip>
        <a:srcRect/>
        <a:stretch>
          <a:fillRect/>
        </a:stretch>
      </xdr:blipFill>
      <xdr:spPr bwMode="auto">
        <a:xfrm>
          <a:off x="2057400" y="33985200"/>
          <a:ext cx="901700" cy="901700"/>
        </a:xfrm>
        <a:prstGeom prst="rect">
          <a:avLst/>
        </a:prstGeom>
        <a:noFill/>
        <a:ln>
          <a:noFill/>
        </a:ln>
        <a:effectLst/>
        <a:extLst>
          <a:ext uri="{909E8E84-426E-40DD-AFC4-6F175D3DCCD1}">
            <a14:hiddenFill xmlns=""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 xmlns:a14="http://schemas.microsoft.com/office/drawing/2010/main">
              <a:effectLst>
                <a:outerShdw dist="35921" dir="2700000" algn="ctr" rotWithShape="0">
                  <a:srgbClr val="808080"/>
                </a:outerShdw>
              </a:effectLst>
            </a14:hiddenEffects>
          </a:ext>
        </a:extLst>
      </xdr:spPr>
    </xdr:pic>
    <xdr:clientData/>
  </xdr:twoCellAnchor>
  <xdr:twoCellAnchor editAs="oneCell">
    <xdr:from>
      <xdr:col>1</xdr:col>
      <xdr:colOff>2032000</xdr:colOff>
      <xdr:row>126</xdr:row>
      <xdr:rowOff>1427843</xdr:rowOff>
    </xdr:from>
    <xdr:to>
      <xdr:col>1</xdr:col>
      <xdr:colOff>2632075</xdr:colOff>
      <xdr:row>126</xdr:row>
      <xdr:rowOff>2246993</xdr:rowOff>
    </xdr:to>
    <xdr:pic>
      <xdr:nvPicPr>
        <xdr:cNvPr id="11" name="Picture 19"/>
        <xdr:cNvPicPr>
          <a:picLocks noChangeAspect="1" noChangeArrowheads="1"/>
        </xdr:cNvPicPr>
      </xdr:nvPicPr>
      <xdr:blipFill>
        <a:blip xmlns:r="http://schemas.openxmlformats.org/officeDocument/2006/relationships" r:embed="rId10" cstate="print">
          <a:extLst>
            <a:ext uri="{28A0092B-C50C-407E-A947-70E740481C1C}">
              <a14:useLocalDpi xmlns="" xmlns:a14="http://schemas.microsoft.com/office/drawing/2010/main" val="0"/>
            </a:ext>
          </a:extLst>
        </a:blip>
        <a:srcRect/>
        <a:stretch>
          <a:fillRect/>
        </a:stretch>
      </xdr:blipFill>
      <xdr:spPr bwMode="auto">
        <a:xfrm>
          <a:off x="2794000" y="48304450"/>
          <a:ext cx="600075" cy="819150"/>
        </a:xfrm>
        <a:prstGeom prst="rect">
          <a:avLst/>
        </a:prstGeom>
        <a:noFill/>
        <a:ln>
          <a:noFill/>
        </a:ln>
        <a:effectLst/>
        <a:extLst>
          <a:ext uri="{909E8E84-426E-40DD-AFC4-6F175D3DCCD1}">
            <a14:hiddenFill xmlns=""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 xmlns:a14="http://schemas.microsoft.com/office/drawing/2010/main">
              <a:effectLst>
                <a:outerShdw dist="35921" dir="2700000" algn="ctr" rotWithShape="0">
                  <a:srgbClr val="808080"/>
                </a:outerShdw>
              </a:effectLst>
            </a14:hiddenEffects>
          </a:ext>
        </a:extLst>
      </xdr:spPr>
    </xdr:pic>
    <xdr:clientData/>
  </xdr:twoCellAnchor>
  <xdr:twoCellAnchor editAs="oneCell">
    <xdr:from>
      <xdr:col>1</xdr:col>
      <xdr:colOff>1320800</xdr:colOff>
      <xdr:row>129</xdr:row>
      <xdr:rowOff>444500</xdr:rowOff>
    </xdr:from>
    <xdr:to>
      <xdr:col>1</xdr:col>
      <xdr:colOff>2082800</xdr:colOff>
      <xdr:row>129</xdr:row>
      <xdr:rowOff>1206500</xdr:rowOff>
    </xdr:to>
    <xdr:pic>
      <xdr:nvPicPr>
        <xdr:cNvPr id="12" name="Picture 10"/>
        <xdr:cNvPicPr>
          <a:picLocks noChangeAspect="1" noChangeArrowheads="1"/>
        </xdr:cNvPicPr>
      </xdr:nvPicPr>
      <xdr:blipFill>
        <a:blip xmlns:r="http://schemas.openxmlformats.org/officeDocument/2006/relationships" r:embed="rId11" cstate="print">
          <a:extLst>
            <a:ext uri="{28A0092B-C50C-407E-A947-70E740481C1C}">
              <a14:useLocalDpi xmlns="" xmlns:a14="http://schemas.microsoft.com/office/drawing/2010/main" val="0"/>
            </a:ext>
          </a:extLst>
        </a:blip>
        <a:srcRect/>
        <a:stretch>
          <a:fillRect/>
        </a:stretch>
      </xdr:blipFill>
      <xdr:spPr bwMode="auto">
        <a:xfrm>
          <a:off x="2082800" y="39433500"/>
          <a:ext cx="762000" cy="762000"/>
        </a:xfrm>
        <a:prstGeom prst="rect">
          <a:avLst/>
        </a:prstGeom>
        <a:noFill/>
        <a:ln>
          <a:noFill/>
        </a:ln>
        <a:effectLst/>
        <a:extLst>
          <a:ext uri="{909E8E84-426E-40DD-AFC4-6F175D3DCCD1}">
            <a14:hiddenFill xmlns=""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 xmlns:a14="http://schemas.microsoft.com/office/drawing/2010/main">
              <a:effectLst>
                <a:outerShdw dist="35921" dir="2700000" algn="ctr" rotWithShape="0">
                  <a:srgbClr val="808080"/>
                </a:outerShdw>
              </a:effectLst>
            </a14:hiddenEffects>
          </a:ext>
        </a:extLst>
      </xdr:spPr>
    </xdr:pic>
    <xdr:clientData/>
  </xdr:twoCellAnchor>
  <xdr:twoCellAnchor editAs="oneCell">
    <xdr:from>
      <xdr:col>1</xdr:col>
      <xdr:colOff>1257300</xdr:colOff>
      <xdr:row>32</xdr:row>
      <xdr:rowOff>457200</xdr:rowOff>
    </xdr:from>
    <xdr:to>
      <xdr:col>1</xdr:col>
      <xdr:colOff>2124075</xdr:colOff>
      <xdr:row>32</xdr:row>
      <xdr:rowOff>1266825</xdr:rowOff>
    </xdr:to>
    <xdr:pic>
      <xdr:nvPicPr>
        <xdr:cNvPr id="13" name="Picture 3"/>
        <xdr:cNvPicPr>
          <a:picLocks noChangeAspect="1" noChangeArrowheads="1"/>
        </xdr:cNvPicPr>
      </xdr:nvPicPr>
      <xdr:blipFill>
        <a:blip xmlns:r="http://schemas.openxmlformats.org/officeDocument/2006/relationships" r:embed="rId12" cstate="print">
          <a:extLst>
            <a:ext uri="{28A0092B-C50C-407E-A947-70E740481C1C}">
              <a14:useLocalDpi xmlns="" xmlns:a14="http://schemas.microsoft.com/office/drawing/2010/main" val="0"/>
            </a:ext>
          </a:extLst>
        </a:blip>
        <a:srcRect/>
        <a:stretch>
          <a:fillRect/>
        </a:stretch>
      </xdr:blipFill>
      <xdr:spPr bwMode="auto">
        <a:xfrm>
          <a:off x="2019300" y="7200900"/>
          <a:ext cx="866775" cy="809625"/>
        </a:xfrm>
        <a:prstGeom prst="rect">
          <a:avLst/>
        </a:prstGeom>
        <a:noFill/>
        <a:ln>
          <a:noFill/>
        </a:ln>
        <a:effectLst/>
        <a:extLst>
          <a:ext uri="{909E8E84-426E-40DD-AFC4-6F175D3DCCD1}">
            <a14:hiddenFill xmlns=""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 xmlns:a14="http://schemas.microsoft.com/office/drawing/2010/main">
              <a:effectLst>
                <a:outerShdw dist="35921" dir="2700000" algn="ctr" rotWithShape="0">
                  <a:srgbClr val="808080"/>
                </a:outerShdw>
              </a:effectLst>
            </a14:hiddenEffects>
          </a:ext>
        </a:extLst>
      </xdr:spPr>
    </xdr:pic>
    <xdr:clientData/>
  </xdr:twoCellAnchor>
  <xdr:twoCellAnchor editAs="oneCell">
    <xdr:from>
      <xdr:col>1</xdr:col>
      <xdr:colOff>1358900</xdr:colOff>
      <xdr:row>34</xdr:row>
      <xdr:rowOff>406400</xdr:rowOff>
    </xdr:from>
    <xdr:to>
      <xdr:col>1</xdr:col>
      <xdr:colOff>2120900</xdr:colOff>
      <xdr:row>34</xdr:row>
      <xdr:rowOff>1168400</xdr:rowOff>
    </xdr:to>
    <xdr:pic>
      <xdr:nvPicPr>
        <xdr:cNvPr id="14" name="Picture 15"/>
        <xdr:cNvPicPr>
          <a:picLocks noChangeAspect="1" noChangeArrowheads="1"/>
        </xdr:cNvPicPr>
      </xdr:nvPicPr>
      <xdr:blipFill>
        <a:blip xmlns:r="http://schemas.openxmlformats.org/officeDocument/2006/relationships" r:embed="rId13" cstate="print">
          <a:extLst>
            <a:ext uri="{28A0092B-C50C-407E-A947-70E740481C1C}">
              <a14:useLocalDpi xmlns="" xmlns:a14="http://schemas.microsoft.com/office/drawing/2010/main" val="0"/>
            </a:ext>
          </a:extLst>
        </a:blip>
        <a:srcRect/>
        <a:stretch>
          <a:fillRect/>
        </a:stretch>
      </xdr:blipFill>
      <xdr:spPr bwMode="auto">
        <a:xfrm>
          <a:off x="2120900" y="8724900"/>
          <a:ext cx="762000" cy="762000"/>
        </a:xfrm>
        <a:prstGeom prst="rect">
          <a:avLst/>
        </a:prstGeom>
        <a:noFill/>
        <a:ln>
          <a:noFill/>
        </a:ln>
        <a:effectLst/>
        <a:extLst>
          <a:ext uri="{909E8E84-426E-40DD-AFC4-6F175D3DCCD1}">
            <a14:hiddenFill xmlns=""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 xmlns:a14="http://schemas.microsoft.com/office/drawing/2010/main">
              <a:effectLst>
                <a:outerShdw dist="35921" dir="2700000" algn="ctr" rotWithShape="0">
                  <a:srgbClr val="808080"/>
                </a:outerShdw>
              </a:effectLst>
            </a14:hiddenEffects>
          </a:ext>
        </a:extLst>
      </xdr:spPr>
    </xdr:pic>
    <xdr:clientData/>
  </xdr:twoCellAnchor>
  <xdr:twoCellAnchor editAs="oneCell">
    <xdr:from>
      <xdr:col>1</xdr:col>
      <xdr:colOff>1168400</xdr:colOff>
      <xdr:row>38</xdr:row>
      <xdr:rowOff>406400</xdr:rowOff>
    </xdr:from>
    <xdr:to>
      <xdr:col>1</xdr:col>
      <xdr:colOff>1987550</xdr:colOff>
      <xdr:row>38</xdr:row>
      <xdr:rowOff>1244600</xdr:rowOff>
    </xdr:to>
    <xdr:pic>
      <xdr:nvPicPr>
        <xdr:cNvPr id="15" name="Picture 23"/>
        <xdr:cNvPicPr>
          <a:picLocks noChangeAspect="1" noChangeArrowheads="1"/>
        </xdr:cNvPicPr>
      </xdr:nvPicPr>
      <xdr:blipFill>
        <a:blip xmlns:r="http://schemas.openxmlformats.org/officeDocument/2006/relationships" r:embed="rId14" cstate="print">
          <a:extLst>
            <a:ext uri="{28A0092B-C50C-407E-A947-70E740481C1C}">
              <a14:useLocalDpi xmlns="" xmlns:a14="http://schemas.microsoft.com/office/drawing/2010/main" val="0"/>
            </a:ext>
          </a:extLst>
        </a:blip>
        <a:srcRect/>
        <a:stretch>
          <a:fillRect/>
        </a:stretch>
      </xdr:blipFill>
      <xdr:spPr bwMode="auto">
        <a:xfrm>
          <a:off x="1930400" y="10680700"/>
          <a:ext cx="819150" cy="838200"/>
        </a:xfrm>
        <a:prstGeom prst="rect">
          <a:avLst/>
        </a:prstGeom>
        <a:noFill/>
        <a:ln>
          <a:noFill/>
        </a:ln>
        <a:effectLst/>
        <a:extLst>
          <a:ext uri="{909E8E84-426E-40DD-AFC4-6F175D3DCCD1}">
            <a14:hiddenFill xmlns=""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 xmlns:a14="http://schemas.microsoft.com/office/drawing/2010/main">
              <a:effectLst>
                <a:outerShdw dist="35921" dir="2700000" algn="ctr" rotWithShape="0">
                  <a:srgbClr val="808080"/>
                </a:outerShdw>
              </a:effectLst>
            </a14:hiddenEffects>
          </a:ext>
        </a:extLst>
      </xdr:spPr>
    </xdr:pic>
    <xdr:clientData/>
  </xdr:twoCellAnchor>
  <xdr:twoCellAnchor editAs="oneCell">
    <xdr:from>
      <xdr:col>1</xdr:col>
      <xdr:colOff>1117600</xdr:colOff>
      <xdr:row>36</xdr:row>
      <xdr:rowOff>558800</xdr:rowOff>
    </xdr:from>
    <xdr:to>
      <xdr:col>1</xdr:col>
      <xdr:colOff>1946275</xdr:colOff>
      <xdr:row>36</xdr:row>
      <xdr:rowOff>1387475</xdr:rowOff>
    </xdr:to>
    <xdr:pic>
      <xdr:nvPicPr>
        <xdr:cNvPr id="16" name="Picture 18"/>
        <xdr:cNvPicPr>
          <a:picLocks noChangeAspect="1" noChangeArrowheads="1"/>
        </xdr:cNvPicPr>
      </xdr:nvPicPr>
      <xdr:blipFill>
        <a:blip xmlns:r="http://schemas.openxmlformats.org/officeDocument/2006/relationships" r:embed="rId15" cstate="print">
          <a:extLst>
            <a:ext uri="{28A0092B-C50C-407E-A947-70E740481C1C}">
              <a14:useLocalDpi xmlns="" xmlns:a14="http://schemas.microsoft.com/office/drawing/2010/main" val="0"/>
            </a:ext>
          </a:extLst>
        </a:blip>
        <a:srcRect/>
        <a:stretch>
          <a:fillRect/>
        </a:stretch>
      </xdr:blipFill>
      <xdr:spPr bwMode="auto">
        <a:xfrm>
          <a:off x="1879600" y="10452100"/>
          <a:ext cx="828675" cy="828675"/>
        </a:xfrm>
        <a:prstGeom prst="rect">
          <a:avLst/>
        </a:prstGeom>
        <a:noFill/>
        <a:ln>
          <a:noFill/>
        </a:ln>
        <a:effectLst/>
        <a:extLst>
          <a:ext uri="{909E8E84-426E-40DD-AFC4-6F175D3DCCD1}">
            <a14:hiddenFill xmlns=""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 xmlns:a14="http://schemas.microsoft.com/office/drawing/2010/main">
              <a:effectLst>
                <a:outerShdw dist="35921" dir="2700000" algn="ctr" rotWithShape="0">
                  <a:srgbClr val="808080"/>
                </a:outerShdw>
              </a:effectLst>
            </a14:hiddenEffects>
          </a:ext>
        </a:extLst>
      </xdr:spPr>
    </xdr:pic>
    <xdr:clientData/>
  </xdr:twoCellAnchor>
  <xdr:twoCellAnchor editAs="oneCell">
    <xdr:from>
      <xdr:col>1</xdr:col>
      <xdr:colOff>177800</xdr:colOff>
      <xdr:row>99</xdr:row>
      <xdr:rowOff>965200</xdr:rowOff>
    </xdr:from>
    <xdr:to>
      <xdr:col>1</xdr:col>
      <xdr:colOff>977900</xdr:colOff>
      <xdr:row>99</xdr:row>
      <xdr:rowOff>1812925</xdr:rowOff>
    </xdr:to>
    <xdr:pic>
      <xdr:nvPicPr>
        <xdr:cNvPr id="17" name="Picture 27"/>
        <xdr:cNvPicPr>
          <a:picLocks noChangeAspect="1" noChangeArrowheads="1"/>
        </xdr:cNvPicPr>
      </xdr:nvPicPr>
      <xdr:blipFill>
        <a:blip xmlns:r="http://schemas.openxmlformats.org/officeDocument/2006/relationships" r:embed="rId16" cstate="print">
          <a:extLst>
            <a:ext uri="{28A0092B-C50C-407E-A947-70E740481C1C}">
              <a14:useLocalDpi xmlns="" xmlns:a14="http://schemas.microsoft.com/office/drawing/2010/main" val="0"/>
            </a:ext>
          </a:extLst>
        </a:blip>
        <a:srcRect/>
        <a:stretch>
          <a:fillRect/>
        </a:stretch>
      </xdr:blipFill>
      <xdr:spPr bwMode="auto">
        <a:xfrm>
          <a:off x="939800" y="27457400"/>
          <a:ext cx="800100" cy="847725"/>
        </a:xfrm>
        <a:prstGeom prst="rect">
          <a:avLst/>
        </a:prstGeom>
        <a:noFill/>
        <a:ln>
          <a:noFill/>
        </a:ln>
        <a:effectLst/>
        <a:extLst>
          <a:ext uri="{909E8E84-426E-40DD-AFC4-6F175D3DCCD1}">
            <a14:hiddenFill xmlns=""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 xmlns:a14="http://schemas.microsoft.com/office/drawing/2010/main">
              <a:effectLst>
                <a:outerShdw dist="35921" dir="2700000" algn="ctr" rotWithShape="0">
                  <a:srgbClr val="808080"/>
                </a:outerShdw>
              </a:effectLst>
            </a14:hiddenEffects>
          </a:ext>
        </a:extLst>
      </xdr:spPr>
    </xdr:pic>
    <xdr:clientData/>
  </xdr:twoCellAnchor>
  <xdr:twoCellAnchor editAs="oneCell">
    <xdr:from>
      <xdr:col>1</xdr:col>
      <xdr:colOff>1422400</xdr:colOff>
      <xdr:row>99</xdr:row>
      <xdr:rowOff>673100</xdr:rowOff>
    </xdr:from>
    <xdr:to>
      <xdr:col>1</xdr:col>
      <xdr:colOff>2136775</xdr:colOff>
      <xdr:row>99</xdr:row>
      <xdr:rowOff>1282700</xdr:rowOff>
    </xdr:to>
    <xdr:pic>
      <xdr:nvPicPr>
        <xdr:cNvPr id="18" name="Picture 28"/>
        <xdr:cNvPicPr>
          <a:picLocks noChangeAspect="1" noChangeArrowheads="1"/>
        </xdr:cNvPicPr>
      </xdr:nvPicPr>
      <xdr:blipFill>
        <a:blip xmlns:r="http://schemas.openxmlformats.org/officeDocument/2006/relationships" r:embed="rId17" cstate="print">
          <a:extLst>
            <a:ext uri="{28A0092B-C50C-407E-A947-70E740481C1C}">
              <a14:useLocalDpi xmlns="" xmlns:a14="http://schemas.microsoft.com/office/drawing/2010/main" val="0"/>
            </a:ext>
          </a:extLst>
        </a:blip>
        <a:srcRect/>
        <a:stretch>
          <a:fillRect/>
        </a:stretch>
      </xdr:blipFill>
      <xdr:spPr bwMode="auto">
        <a:xfrm>
          <a:off x="2184400" y="27165300"/>
          <a:ext cx="714375" cy="609600"/>
        </a:xfrm>
        <a:prstGeom prst="rect">
          <a:avLst/>
        </a:prstGeom>
        <a:noFill/>
        <a:ln>
          <a:noFill/>
        </a:ln>
        <a:effectLst/>
        <a:extLst>
          <a:ext uri="{909E8E84-426E-40DD-AFC4-6F175D3DCCD1}">
            <a14:hiddenFill xmlns=""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 xmlns:a14="http://schemas.microsoft.com/office/drawing/2010/main">
              <a:effectLst>
                <a:outerShdw dist="35921" dir="2700000" algn="ctr" rotWithShape="0">
                  <a:srgbClr val="808080"/>
                </a:outerShdw>
              </a:effectLst>
            </a14:hiddenEffects>
          </a:ext>
        </a:extLst>
      </xdr:spPr>
    </xdr:pic>
    <xdr:clientData/>
  </xdr:twoCellAnchor>
  <xdr:twoCellAnchor editAs="oneCell">
    <xdr:from>
      <xdr:col>1</xdr:col>
      <xdr:colOff>2463800</xdr:colOff>
      <xdr:row>99</xdr:row>
      <xdr:rowOff>711200</xdr:rowOff>
    </xdr:from>
    <xdr:to>
      <xdr:col>1</xdr:col>
      <xdr:colOff>3168650</xdr:colOff>
      <xdr:row>99</xdr:row>
      <xdr:rowOff>1416050</xdr:rowOff>
    </xdr:to>
    <xdr:pic>
      <xdr:nvPicPr>
        <xdr:cNvPr id="19" name="Picture 29"/>
        <xdr:cNvPicPr>
          <a:picLocks noChangeAspect="1" noChangeArrowheads="1"/>
        </xdr:cNvPicPr>
      </xdr:nvPicPr>
      <xdr:blipFill>
        <a:blip xmlns:r="http://schemas.openxmlformats.org/officeDocument/2006/relationships" r:embed="rId18" cstate="print">
          <a:extLst>
            <a:ext uri="{28A0092B-C50C-407E-A947-70E740481C1C}">
              <a14:useLocalDpi xmlns="" xmlns:a14="http://schemas.microsoft.com/office/drawing/2010/main" val="0"/>
            </a:ext>
          </a:extLst>
        </a:blip>
        <a:srcRect/>
        <a:stretch>
          <a:fillRect/>
        </a:stretch>
      </xdr:blipFill>
      <xdr:spPr bwMode="auto">
        <a:xfrm>
          <a:off x="3225800" y="27203400"/>
          <a:ext cx="704850" cy="704850"/>
        </a:xfrm>
        <a:prstGeom prst="rect">
          <a:avLst/>
        </a:prstGeom>
        <a:noFill/>
        <a:ln>
          <a:noFill/>
        </a:ln>
        <a:effectLst/>
        <a:extLst>
          <a:ext uri="{909E8E84-426E-40DD-AFC4-6F175D3DCCD1}">
            <a14:hiddenFill xmlns=""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 xmlns:a14="http://schemas.microsoft.com/office/drawing/2010/main">
              <a:effectLst>
                <a:outerShdw dist="35921" dir="2700000" algn="ctr" rotWithShape="0">
                  <a:srgbClr val="808080"/>
                </a:outerShdw>
              </a:effectLst>
            </a14:hiddenEffects>
          </a:ext>
        </a:extLst>
      </xdr:spPr>
    </xdr:pic>
    <xdr:clientData/>
  </xdr:twoCellAnchor>
  <xdr:twoCellAnchor editAs="oneCell">
    <xdr:from>
      <xdr:col>1</xdr:col>
      <xdr:colOff>1905000</xdr:colOff>
      <xdr:row>99</xdr:row>
      <xdr:rowOff>1587500</xdr:rowOff>
    </xdr:from>
    <xdr:to>
      <xdr:col>1</xdr:col>
      <xdr:colOff>2628900</xdr:colOff>
      <xdr:row>99</xdr:row>
      <xdr:rowOff>2244725</xdr:rowOff>
    </xdr:to>
    <xdr:pic>
      <xdr:nvPicPr>
        <xdr:cNvPr id="20" name="Picture 30"/>
        <xdr:cNvPicPr>
          <a:picLocks noChangeAspect="1" noChangeArrowheads="1"/>
        </xdr:cNvPicPr>
      </xdr:nvPicPr>
      <xdr:blipFill>
        <a:blip xmlns:r="http://schemas.openxmlformats.org/officeDocument/2006/relationships" r:embed="rId19" cstate="print">
          <a:extLst>
            <a:ext uri="{28A0092B-C50C-407E-A947-70E740481C1C}">
              <a14:useLocalDpi xmlns="" xmlns:a14="http://schemas.microsoft.com/office/drawing/2010/main" val="0"/>
            </a:ext>
          </a:extLst>
        </a:blip>
        <a:srcRect/>
        <a:stretch>
          <a:fillRect/>
        </a:stretch>
      </xdr:blipFill>
      <xdr:spPr bwMode="auto">
        <a:xfrm>
          <a:off x="2667000" y="28079700"/>
          <a:ext cx="723900" cy="657225"/>
        </a:xfrm>
        <a:prstGeom prst="rect">
          <a:avLst/>
        </a:prstGeom>
        <a:noFill/>
        <a:ln>
          <a:noFill/>
        </a:ln>
        <a:effectLst/>
        <a:extLst>
          <a:ext uri="{909E8E84-426E-40DD-AFC4-6F175D3DCCD1}">
            <a14:hiddenFill xmlns=""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 xmlns:a14="http://schemas.microsoft.com/office/drawing/2010/main">
              <a:effectLst>
                <a:outerShdw dist="35921" dir="2700000" algn="ctr" rotWithShape="0">
                  <a:srgbClr val="808080"/>
                </a:outerShdw>
              </a:effectLst>
            </a14:hiddenEffects>
          </a:ext>
        </a:extLst>
      </xdr:spPr>
    </xdr:pic>
    <xdr:clientData/>
  </xdr:twoCellAnchor>
  <xdr:twoCellAnchor editAs="oneCell">
    <xdr:from>
      <xdr:col>1</xdr:col>
      <xdr:colOff>2057400</xdr:colOff>
      <xdr:row>36</xdr:row>
      <xdr:rowOff>698500</xdr:rowOff>
    </xdr:from>
    <xdr:to>
      <xdr:col>1</xdr:col>
      <xdr:colOff>2857500</xdr:colOff>
      <xdr:row>36</xdr:row>
      <xdr:rowOff>1289050</xdr:rowOff>
    </xdr:to>
    <xdr:pic>
      <xdr:nvPicPr>
        <xdr:cNvPr id="22" name="Picture 17"/>
        <xdr:cNvPicPr>
          <a:picLocks noChangeAspect="1" noChangeArrowheads="1"/>
        </xdr:cNvPicPr>
      </xdr:nvPicPr>
      <xdr:blipFill>
        <a:blip xmlns:r="http://schemas.openxmlformats.org/officeDocument/2006/relationships" r:embed="rId20" cstate="print">
          <a:extLst>
            <a:ext uri="{28A0092B-C50C-407E-A947-70E740481C1C}">
              <a14:useLocalDpi xmlns="" xmlns:a14="http://schemas.microsoft.com/office/drawing/2010/main" val="0"/>
            </a:ext>
          </a:extLst>
        </a:blip>
        <a:srcRect/>
        <a:stretch>
          <a:fillRect/>
        </a:stretch>
      </xdr:blipFill>
      <xdr:spPr bwMode="auto">
        <a:xfrm>
          <a:off x="2819400" y="10591800"/>
          <a:ext cx="800100" cy="590550"/>
        </a:xfrm>
        <a:prstGeom prst="rect">
          <a:avLst/>
        </a:prstGeom>
        <a:noFill/>
        <a:ln>
          <a:noFill/>
        </a:ln>
        <a:effectLst/>
        <a:extLst>
          <a:ext uri="{909E8E84-426E-40DD-AFC4-6F175D3DCCD1}">
            <a14:hiddenFill xmlns=""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 xmlns:a14="http://schemas.microsoft.com/office/drawing/2010/main">
              <a:effectLst>
                <a:outerShdw dist="35921" dir="2700000" algn="ctr" rotWithShape="0">
                  <a:srgbClr val="808080"/>
                </a:outerShdw>
              </a:effectLst>
            </a14:hiddenEffects>
          </a:ext>
        </a:extLst>
      </xdr:spPr>
    </xdr:pic>
    <xdr:clientData/>
  </xdr:twoCellAnchor>
  <xdr:oneCellAnchor>
    <xdr:from>
      <xdr:col>1</xdr:col>
      <xdr:colOff>1279071</xdr:colOff>
      <xdr:row>133</xdr:row>
      <xdr:rowOff>462643</xdr:rowOff>
    </xdr:from>
    <xdr:ext cx="809625" cy="809625"/>
    <xdr:pic>
      <xdr:nvPicPr>
        <xdr:cNvPr id="24" name="Picture 20"/>
        <xdr:cNvPicPr>
          <a:picLocks noChangeAspect="1" noChangeArrowheads="1"/>
        </xdr:cNvPicPr>
      </xdr:nvPicPr>
      <xdr:blipFill>
        <a:blip xmlns:r="http://schemas.openxmlformats.org/officeDocument/2006/relationships" r:embed="rId21" cstate="print">
          <a:extLst>
            <a:ext uri="{28A0092B-C50C-407E-A947-70E740481C1C}">
              <a14:useLocalDpi xmlns="" xmlns:a14="http://schemas.microsoft.com/office/drawing/2010/main" val="0"/>
            </a:ext>
          </a:extLst>
        </a:blip>
        <a:srcRect/>
        <a:stretch>
          <a:fillRect/>
        </a:stretch>
      </xdr:blipFill>
      <xdr:spPr bwMode="auto">
        <a:xfrm>
          <a:off x="2803071" y="22665418"/>
          <a:ext cx="809625" cy="809625"/>
        </a:xfrm>
        <a:prstGeom prst="rect">
          <a:avLst/>
        </a:prstGeom>
        <a:noFill/>
        <a:ln>
          <a:noFill/>
        </a:ln>
        <a:effectLst/>
        <a:extLst>
          <a:ext uri="{909E8E84-426E-40DD-AFC4-6F175D3DCCD1}">
            <a14:hiddenFill xmlns=""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 xmlns:a14="http://schemas.microsoft.com/office/drawing/2010/main">
              <a:effectLst>
                <a:outerShdw dist="35921" dir="2700000" algn="ctr" rotWithShape="0">
                  <a:srgbClr val="808080"/>
                </a:outerShdw>
              </a:effectLst>
            </a14:hiddenEffects>
          </a:ext>
        </a:extLst>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E36"/>
  <sheetViews>
    <sheetView view="pageBreakPreview" zoomScale="85" zoomScaleNormal="85" zoomScaleSheetLayoutView="85" workbookViewId="0">
      <selection activeCell="A25" sqref="A25:XFD25"/>
    </sheetView>
  </sheetViews>
  <sheetFormatPr defaultColWidth="9.21875" defaultRowHeight="15"/>
  <cols>
    <col min="1" max="1" width="9.21875" style="81"/>
    <col min="2" max="2" width="52.5546875" style="81" customWidth="1"/>
    <col min="3" max="3" width="15.88671875" style="81" customWidth="1"/>
    <col min="4" max="4" width="10.77734375" style="81" bestFit="1" customWidth="1"/>
    <col min="5" max="5" width="14.5546875" style="81" customWidth="1"/>
    <col min="6" max="16384" width="9.21875" style="81"/>
  </cols>
  <sheetData>
    <row r="1" spans="1:4" ht="15.75">
      <c r="A1" s="152"/>
      <c r="B1" s="152"/>
      <c r="C1" s="80" t="s">
        <v>6</v>
      </c>
      <c r="D1" s="80"/>
    </row>
    <row r="2" spans="1:4" ht="15.75">
      <c r="A2" s="152"/>
      <c r="B2" s="152"/>
      <c r="C2" s="153" t="s">
        <v>7</v>
      </c>
      <c r="D2" s="80"/>
    </row>
    <row r="3" spans="1:4" ht="15.75">
      <c r="A3" s="152"/>
      <c r="B3" s="154"/>
      <c r="C3" s="153" t="s">
        <v>8</v>
      </c>
      <c r="D3" s="80"/>
    </row>
    <row r="4" spans="1:4" ht="15.75">
      <c r="A4" s="152"/>
      <c r="B4" s="154"/>
      <c r="C4" s="153" t="s">
        <v>9</v>
      </c>
      <c r="D4" s="80"/>
    </row>
    <row r="5" spans="1:4" ht="15.75">
      <c r="A5" s="152"/>
      <c r="B5" s="154"/>
      <c r="C5" s="153" t="s">
        <v>10</v>
      </c>
      <c r="D5" s="80"/>
    </row>
    <row r="6" spans="1:4" ht="15.75">
      <c r="A6" s="80"/>
      <c r="B6" s="155" t="s">
        <v>1875</v>
      </c>
      <c r="C6" s="80"/>
      <c r="D6" s="80"/>
    </row>
    <row r="7" spans="1:4" ht="15.75">
      <c r="A7" s="78" t="s">
        <v>162</v>
      </c>
      <c r="B7" s="78"/>
      <c r="C7" s="79"/>
      <c r="D7" s="80"/>
    </row>
    <row r="8" spans="1:4" ht="15.75">
      <c r="A8" s="78" t="s">
        <v>163</v>
      </c>
      <c r="B8" s="78"/>
      <c r="C8" s="80"/>
      <c r="D8" s="80"/>
    </row>
    <row r="9" spans="1:4" ht="15.75">
      <c r="A9" s="78"/>
      <c r="B9" s="78"/>
      <c r="C9" s="80"/>
      <c r="D9" s="80"/>
    </row>
    <row r="10" spans="1:4" ht="15.75">
      <c r="A10" s="78" t="s">
        <v>164</v>
      </c>
      <c r="B10" s="78"/>
      <c r="C10" s="80"/>
      <c r="D10" s="80"/>
    </row>
    <row r="11" spans="1:4" ht="15.75">
      <c r="A11" s="78" t="s">
        <v>1812</v>
      </c>
      <c r="B11" s="78"/>
      <c r="C11" s="80"/>
      <c r="D11" s="80"/>
    </row>
    <row r="12" spans="1:4">
      <c r="A12" s="156"/>
      <c r="B12" s="157"/>
      <c r="C12" s="156"/>
      <c r="D12" s="80"/>
    </row>
    <row r="13" spans="1:4" ht="15.75" thickBot="1">
      <c r="A13" s="80"/>
      <c r="B13" s="80"/>
      <c r="C13" s="80"/>
      <c r="D13" s="80"/>
    </row>
    <row r="14" spans="1:4">
      <c r="A14" s="1093" t="s">
        <v>2</v>
      </c>
      <c r="B14" s="1096" t="s">
        <v>5</v>
      </c>
      <c r="C14" s="1099" t="s">
        <v>25</v>
      </c>
      <c r="D14" s="158"/>
    </row>
    <row r="15" spans="1:4">
      <c r="A15" s="1094"/>
      <c r="B15" s="1097"/>
      <c r="C15" s="1100"/>
      <c r="D15" s="158"/>
    </row>
    <row r="16" spans="1:4">
      <c r="A16" s="1094"/>
      <c r="B16" s="1097"/>
      <c r="C16" s="1100"/>
      <c r="D16" s="158"/>
    </row>
    <row r="17" spans="1:5" ht="15.75" thickBot="1">
      <c r="A17" s="1095"/>
      <c r="B17" s="1098"/>
      <c r="C17" s="1101"/>
      <c r="D17" s="158"/>
    </row>
    <row r="18" spans="1:5" ht="15.75">
      <c r="A18" s="159"/>
      <c r="B18" s="160"/>
      <c r="C18" s="161"/>
      <c r="D18" s="158"/>
    </row>
    <row r="19" spans="1:5" ht="15.75">
      <c r="A19" s="162">
        <v>1</v>
      </c>
      <c r="B19" s="163" t="s">
        <v>1024</v>
      </c>
      <c r="C19" s="164" t="s">
        <v>1849</v>
      </c>
      <c r="D19" s="158"/>
      <c r="E19" s="85"/>
    </row>
    <row r="20" spans="1:5" ht="15.75">
      <c r="A20" s="165"/>
      <c r="B20" s="166"/>
      <c r="C20" s="167"/>
      <c r="D20" s="158"/>
    </row>
    <row r="21" spans="1:5" ht="15.75">
      <c r="A21" s="162"/>
      <c r="B21" s="168"/>
      <c r="C21" s="167"/>
      <c r="D21" s="158"/>
    </row>
    <row r="22" spans="1:5" ht="16.5" thickBot="1">
      <c r="A22" s="169"/>
      <c r="B22" s="168"/>
      <c r="C22" s="170"/>
      <c r="D22" s="158"/>
    </row>
    <row r="23" spans="1:5" ht="15.75">
      <c r="A23" s="171"/>
      <c r="B23" s="172"/>
      <c r="C23" s="173"/>
      <c r="D23" s="158"/>
    </row>
    <row r="24" spans="1:5" ht="15.75">
      <c r="A24" s="174"/>
      <c r="B24" s="175" t="s">
        <v>12</v>
      </c>
      <c r="C24" s="176" t="s">
        <v>1849</v>
      </c>
      <c r="D24" s="158"/>
    </row>
    <row r="25" spans="1:5" ht="15.75">
      <c r="A25" s="174"/>
      <c r="B25" s="177" t="s">
        <v>1</v>
      </c>
      <c r="C25" s="176" t="s">
        <v>1849</v>
      </c>
      <c r="D25" s="158"/>
    </row>
    <row r="26" spans="1:5" ht="16.5" thickBot="1">
      <c r="A26" s="178"/>
      <c r="B26" s="179" t="s">
        <v>13</v>
      </c>
      <c r="C26" s="180" t="s">
        <v>1849</v>
      </c>
      <c r="D26" s="158"/>
      <c r="E26" s="8"/>
    </row>
    <row r="27" spans="1:5" ht="15.75">
      <c r="A27" s="80"/>
      <c r="B27" s="181"/>
      <c r="C27" s="152"/>
      <c r="D27" s="80"/>
      <c r="E27" s="85"/>
    </row>
    <row r="28" spans="1:5">
      <c r="B28" s="224" t="s">
        <v>1810</v>
      </c>
      <c r="C28" s="225"/>
    </row>
    <row r="29" spans="1:5">
      <c r="B29" s="226" t="s">
        <v>1324</v>
      </c>
      <c r="C29" s="226"/>
    </row>
    <row r="30" spans="1:5">
      <c r="B30" s="227"/>
      <c r="C30" s="227"/>
    </row>
    <row r="31" spans="1:5">
      <c r="B31" s="227"/>
      <c r="C31" s="227"/>
    </row>
    <row r="32" spans="1:5">
      <c r="B32" s="224" t="s">
        <v>1811</v>
      </c>
      <c r="C32" s="228"/>
    </row>
    <row r="33" spans="2:3">
      <c r="B33" s="226" t="s">
        <v>1324</v>
      </c>
      <c r="C33" s="228"/>
    </row>
    <row r="34" spans="2:3">
      <c r="B34" s="227" t="s">
        <v>1326</v>
      </c>
      <c r="C34" s="228"/>
    </row>
    <row r="35" spans="2:3">
      <c r="B35" s="227"/>
      <c r="C35" s="228"/>
    </row>
    <row r="36" spans="2:3">
      <c r="B36"/>
      <c r="C36"/>
    </row>
  </sheetData>
  <mergeCells count="3">
    <mergeCell ref="A14:A17"/>
    <mergeCell ref="B14:B17"/>
    <mergeCell ref="C14:C17"/>
  </mergeCells>
  <phoneticPr fontId="4" type="noConversion"/>
  <printOptions horizontalCentered="1"/>
  <pageMargins left="0.94488188976377963" right="0.74803149606299213" top="0.98425196850393704" bottom="0.78740157480314965" header="0.51181102362204722" footer="0.51181102362204722"/>
  <pageSetup paperSize="9" scale="80" orientation="portrait" r:id="rId1"/>
  <headerFooter alignWithMargins="0"/>
</worksheet>
</file>

<file path=xl/worksheets/sheet10.xml><?xml version="1.0" encoding="utf-8"?>
<worksheet xmlns="http://schemas.openxmlformats.org/spreadsheetml/2006/main" xmlns:r="http://schemas.openxmlformats.org/officeDocument/2006/relationships">
  <sheetPr>
    <pageSetUpPr fitToPage="1"/>
  </sheetPr>
  <dimension ref="A1:G51"/>
  <sheetViews>
    <sheetView view="pageBreakPreview" zoomScale="75" zoomScaleNormal="75" zoomScaleSheetLayoutView="75" workbookViewId="0"/>
  </sheetViews>
  <sheetFormatPr defaultColWidth="9.21875" defaultRowHeight="15"/>
  <cols>
    <col min="1" max="1" width="9.21875" style="81"/>
    <col min="2" max="2" width="43.6640625" style="81" customWidth="1"/>
    <col min="3" max="3" width="17.6640625" style="81" customWidth="1"/>
    <col min="4" max="16384" width="9.21875" style="81"/>
  </cols>
  <sheetData>
    <row r="1" spans="1:7" ht="15.75">
      <c r="A1" s="78" t="s">
        <v>162</v>
      </c>
      <c r="B1" s="78"/>
      <c r="C1" s="101"/>
      <c r="D1" s="3"/>
      <c r="E1" s="2"/>
    </row>
    <row r="2" spans="1:7" ht="15.75">
      <c r="A2" s="78" t="s">
        <v>163</v>
      </c>
      <c r="B2" s="78"/>
      <c r="C2" s="3"/>
      <c r="D2" s="3"/>
      <c r="E2" s="2"/>
    </row>
    <row r="3" spans="1:7" ht="15.75">
      <c r="A3" s="78"/>
      <c r="B3" s="78"/>
      <c r="C3" s="106"/>
      <c r="D3" s="146"/>
      <c r="E3" s="138"/>
    </row>
    <row r="4" spans="1:7" ht="15.75">
      <c r="A4" s="78" t="s">
        <v>164</v>
      </c>
      <c r="B4" s="78"/>
      <c r="C4" s="106"/>
      <c r="D4" s="146"/>
      <c r="E4" s="138"/>
    </row>
    <row r="5" spans="1:7" ht="15.75">
      <c r="A5" s="78" t="s">
        <v>1812</v>
      </c>
      <c r="B5" s="78"/>
      <c r="C5" s="109"/>
      <c r="D5" s="146"/>
      <c r="E5" s="138"/>
    </row>
    <row r="6" spans="1:7" ht="15.75">
      <c r="A6" s="78"/>
      <c r="B6" s="78"/>
      <c r="C6" s="109"/>
      <c r="D6" s="146"/>
      <c r="E6" s="138"/>
    </row>
    <row r="7" spans="1:7" ht="15.75">
      <c r="A7" s="138"/>
      <c r="B7" s="1017" t="s">
        <v>1865</v>
      </c>
      <c r="C7" s="229"/>
      <c r="D7" s="136"/>
      <c r="F7" s="136"/>
      <c r="G7" s="136"/>
    </row>
    <row r="8" spans="1:7">
      <c r="A8" s="1019"/>
      <c r="B8" s="1018" t="s">
        <v>37</v>
      </c>
      <c r="C8" s="229"/>
      <c r="D8" s="131"/>
      <c r="F8" s="131"/>
      <c r="G8" s="131"/>
    </row>
    <row r="9" spans="1:7" ht="15.75">
      <c r="A9" s="109"/>
      <c r="B9" s="109"/>
      <c r="C9" s="109"/>
      <c r="D9" s="146"/>
      <c r="E9" s="138"/>
    </row>
    <row r="10" spans="1:7" ht="15.75">
      <c r="A10" s="136"/>
      <c r="B10" s="133"/>
      <c r="C10" s="133"/>
      <c r="D10" s="133"/>
      <c r="E10" s="136"/>
      <c r="F10" s="9"/>
      <c r="G10" s="9"/>
    </row>
    <row r="11" spans="1:7">
      <c r="A11" s="109"/>
      <c r="B11" s="109" t="s">
        <v>1866</v>
      </c>
      <c r="C11" s="137"/>
      <c r="D11" s="138"/>
      <c r="E11" s="138"/>
    </row>
    <row r="12" spans="1:7">
      <c r="A12" s="129" t="s">
        <v>2</v>
      </c>
      <c r="B12" s="223" t="s">
        <v>1890</v>
      </c>
      <c r="C12" s="222"/>
      <c r="D12" s="222" t="s">
        <v>21</v>
      </c>
      <c r="E12" s="129" t="s">
        <v>22</v>
      </c>
    </row>
    <row r="13" spans="1:7" ht="15" customHeight="1">
      <c r="A13" s="392"/>
      <c r="B13" s="399"/>
      <c r="C13" s="400"/>
      <c r="D13" s="400"/>
      <c r="E13" s="392"/>
    </row>
    <row r="14" spans="1:7">
      <c r="A14" s="392"/>
      <c r="B14" s="399"/>
      <c r="C14" s="400"/>
      <c r="D14" s="400"/>
      <c r="E14" s="392"/>
    </row>
    <row r="15" spans="1:7" ht="25.5" customHeight="1" thickBot="1">
      <c r="A15" s="393"/>
      <c r="B15" s="401"/>
      <c r="C15" s="402"/>
      <c r="D15" s="402"/>
      <c r="E15" s="393"/>
    </row>
    <row r="16" spans="1:7" ht="15.75" thickTop="1">
      <c r="A16" s="458"/>
      <c r="B16" s="459" t="s">
        <v>1314</v>
      </c>
      <c r="C16" s="460"/>
      <c r="D16" s="461"/>
      <c r="E16" s="461"/>
    </row>
    <row r="17" spans="1:5" ht="25.5">
      <c r="A17" s="148">
        <v>1</v>
      </c>
      <c r="B17" s="385" t="s">
        <v>1313</v>
      </c>
      <c r="C17" s="508" t="s">
        <v>889</v>
      </c>
      <c r="D17" s="111" t="s">
        <v>703</v>
      </c>
      <c r="E17" s="112">
        <v>1</v>
      </c>
    </row>
    <row r="18" spans="1:5">
      <c r="A18" s="148">
        <f>+A17+1</f>
        <v>2</v>
      </c>
      <c r="B18" s="379" t="s">
        <v>890</v>
      </c>
      <c r="C18" s="377" t="s">
        <v>891</v>
      </c>
      <c r="D18" s="111" t="s">
        <v>23</v>
      </c>
      <c r="E18" s="112">
        <v>2</v>
      </c>
    </row>
    <row r="19" spans="1:5" ht="25.5">
      <c r="A19" s="148">
        <f t="shared" ref="A19:A42" si="0">+A18+1</f>
        <v>3</v>
      </c>
      <c r="B19" s="379" t="s">
        <v>892</v>
      </c>
      <c r="C19" s="384" t="s">
        <v>1103</v>
      </c>
      <c r="D19" s="111" t="s">
        <v>23</v>
      </c>
      <c r="E19" s="112">
        <v>1</v>
      </c>
    </row>
    <row r="20" spans="1:5">
      <c r="A20" s="148">
        <f t="shared" si="0"/>
        <v>4</v>
      </c>
      <c r="B20" s="379" t="s">
        <v>893</v>
      </c>
      <c r="C20" s="377"/>
      <c r="D20" s="111" t="s">
        <v>703</v>
      </c>
      <c r="E20" s="112">
        <v>1</v>
      </c>
    </row>
    <row r="21" spans="1:5">
      <c r="A21" s="148">
        <f t="shared" si="0"/>
        <v>5</v>
      </c>
      <c r="B21" s="375" t="s">
        <v>894</v>
      </c>
      <c r="C21" s="377" t="s">
        <v>895</v>
      </c>
      <c r="D21" s="110" t="s">
        <v>23</v>
      </c>
      <c r="E21" s="112">
        <v>3</v>
      </c>
    </row>
    <row r="22" spans="1:5">
      <c r="A22" s="148">
        <f t="shared" si="0"/>
        <v>6</v>
      </c>
      <c r="B22" s="379" t="s">
        <v>896</v>
      </c>
      <c r="C22" s="377" t="s">
        <v>897</v>
      </c>
      <c r="D22" s="111" t="s">
        <v>23</v>
      </c>
      <c r="E22" s="112">
        <v>119</v>
      </c>
    </row>
    <row r="23" spans="1:5">
      <c r="A23" s="148">
        <f t="shared" si="0"/>
        <v>7</v>
      </c>
      <c r="B23" s="379" t="s">
        <v>898</v>
      </c>
      <c r="C23" s="377" t="s">
        <v>899</v>
      </c>
      <c r="D23" s="111" t="s">
        <v>23</v>
      </c>
      <c r="E23" s="112">
        <v>3</v>
      </c>
    </row>
    <row r="24" spans="1:5">
      <c r="A24" s="148">
        <f t="shared" si="0"/>
        <v>8</v>
      </c>
      <c r="B24" s="379" t="s">
        <v>900</v>
      </c>
      <c r="C24" s="377" t="s">
        <v>901</v>
      </c>
      <c r="D24" s="111" t="s">
        <v>23</v>
      </c>
      <c r="E24" s="112">
        <v>32</v>
      </c>
    </row>
    <row r="25" spans="1:5">
      <c r="A25" s="148">
        <f t="shared" si="0"/>
        <v>9</v>
      </c>
      <c r="B25" s="379" t="s">
        <v>902</v>
      </c>
      <c r="C25" s="377" t="s">
        <v>903</v>
      </c>
      <c r="D25" s="111" t="s">
        <v>23</v>
      </c>
      <c r="E25" s="112">
        <v>90</v>
      </c>
    </row>
    <row r="26" spans="1:5">
      <c r="A26" s="148">
        <f t="shared" si="0"/>
        <v>10</v>
      </c>
      <c r="B26" s="379" t="s">
        <v>904</v>
      </c>
      <c r="C26" s="377" t="s">
        <v>905</v>
      </c>
      <c r="D26" s="111" t="s">
        <v>23</v>
      </c>
      <c r="E26" s="112">
        <v>9</v>
      </c>
    </row>
    <row r="27" spans="1:5">
      <c r="A27" s="148">
        <f t="shared" si="0"/>
        <v>11</v>
      </c>
      <c r="B27" s="379" t="s">
        <v>906</v>
      </c>
      <c r="C27" s="377" t="s">
        <v>907</v>
      </c>
      <c r="D27" s="111" t="s">
        <v>23</v>
      </c>
      <c r="E27" s="112">
        <v>1</v>
      </c>
    </row>
    <row r="28" spans="1:5">
      <c r="A28" s="148">
        <f t="shared" si="0"/>
        <v>12</v>
      </c>
      <c r="B28" s="379" t="s">
        <v>908</v>
      </c>
      <c r="C28" s="377" t="s">
        <v>909</v>
      </c>
      <c r="D28" s="111" t="s">
        <v>24</v>
      </c>
      <c r="E28" s="112">
        <v>1500</v>
      </c>
    </row>
    <row r="29" spans="1:5">
      <c r="A29" s="148">
        <f t="shared" si="0"/>
        <v>13</v>
      </c>
      <c r="B29" s="379" t="s">
        <v>803</v>
      </c>
      <c r="C29" s="377" t="s">
        <v>804</v>
      </c>
      <c r="D29" s="111" t="s">
        <v>24</v>
      </c>
      <c r="E29" s="112">
        <v>1500</v>
      </c>
    </row>
    <row r="30" spans="1:5">
      <c r="A30" s="148">
        <f t="shared" si="0"/>
        <v>14</v>
      </c>
      <c r="B30" s="379" t="s">
        <v>806</v>
      </c>
      <c r="C30" s="377"/>
      <c r="D30" s="111" t="s">
        <v>703</v>
      </c>
      <c r="E30" s="112">
        <v>1</v>
      </c>
    </row>
    <row r="31" spans="1:5" ht="25.5">
      <c r="A31" s="148">
        <f t="shared" si="0"/>
        <v>15</v>
      </c>
      <c r="B31" s="509" t="s">
        <v>910</v>
      </c>
      <c r="C31" s="377"/>
      <c r="D31" s="110" t="s">
        <v>808</v>
      </c>
      <c r="E31" s="112">
        <v>1</v>
      </c>
    </row>
    <row r="32" spans="1:5">
      <c r="A32" s="148">
        <f t="shared" si="0"/>
        <v>16</v>
      </c>
      <c r="B32" s="379" t="s">
        <v>911</v>
      </c>
      <c r="C32" s="377" t="s">
        <v>912</v>
      </c>
      <c r="D32" s="111" t="s">
        <v>23</v>
      </c>
      <c r="E32" s="112">
        <v>1</v>
      </c>
    </row>
    <row r="33" spans="1:5">
      <c r="A33" s="148">
        <f t="shared" si="0"/>
        <v>17</v>
      </c>
      <c r="B33" s="379" t="s">
        <v>913</v>
      </c>
      <c r="C33" s="377"/>
      <c r="D33" s="111" t="s">
        <v>703</v>
      </c>
      <c r="E33" s="112">
        <v>1</v>
      </c>
    </row>
    <row r="34" spans="1:5">
      <c r="A34" s="148">
        <f t="shared" si="0"/>
        <v>18</v>
      </c>
      <c r="B34" s="379" t="s">
        <v>54</v>
      </c>
      <c r="C34" s="377"/>
      <c r="D34" s="111" t="s">
        <v>703</v>
      </c>
      <c r="E34" s="112">
        <v>1</v>
      </c>
    </row>
    <row r="35" spans="1:5">
      <c r="A35" s="462"/>
      <c r="B35" s="511" t="s">
        <v>1315</v>
      </c>
      <c r="C35" s="512"/>
      <c r="D35" s="463"/>
      <c r="E35" s="463"/>
    </row>
    <row r="36" spans="1:5" ht="25.5">
      <c r="A36" s="148">
        <v>19</v>
      </c>
      <c r="B36" s="379" t="s">
        <v>914</v>
      </c>
      <c r="C36" s="383" t="s">
        <v>1101</v>
      </c>
      <c r="D36" s="111" t="s">
        <v>703</v>
      </c>
      <c r="E36" s="112">
        <v>1</v>
      </c>
    </row>
    <row r="37" spans="1:5">
      <c r="A37" s="148">
        <f t="shared" si="0"/>
        <v>20</v>
      </c>
      <c r="B37" s="379" t="s">
        <v>915</v>
      </c>
      <c r="C37" s="380"/>
      <c r="D37" s="111" t="s">
        <v>23</v>
      </c>
      <c r="E37" s="112">
        <v>6</v>
      </c>
    </row>
    <row r="38" spans="1:5">
      <c r="A38" s="148">
        <f t="shared" si="0"/>
        <v>21</v>
      </c>
      <c r="B38" s="379" t="s">
        <v>916</v>
      </c>
      <c r="C38" s="377" t="s">
        <v>917</v>
      </c>
      <c r="D38" s="111" t="s">
        <v>24</v>
      </c>
      <c r="E38" s="112">
        <v>160</v>
      </c>
    </row>
    <row r="39" spans="1:5" ht="25.5">
      <c r="A39" s="148">
        <f t="shared" si="0"/>
        <v>22</v>
      </c>
      <c r="B39" s="379" t="s">
        <v>916</v>
      </c>
      <c r="C39" s="383" t="s">
        <v>1102</v>
      </c>
      <c r="D39" s="111" t="s">
        <v>24</v>
      </c>
      <c r="E39" s="112">
        <v>10</v>
      </c>
    </row>
    <row r="40" spans="1:5">
      <c r="A40" s="148">
        <f t="shared" si="0"/>
        <v>23</v>
      </c>
      <c r="B40" s="375" t="s">
        <v>803</v>
      </c>
      <c r="C40" s="382" t="s">
        <v>804</v>
      </c>
      <c r="D40" s="110" t="s">
        <v>24</v>
      </c>
      <c r="E40" s="112">
        <v>160</v>
      </c>
    </row>
    <row r="41" spans="1:5">
      <c r="A41" s="148">
        <f t="shared" si="0"/>
        <v>24</v>
      </c>
      <c r="B41" s="379" t="s">
        <v>54</v>
      </c>
      <c r="C41" s="510"/>
      <c r="D41" s="111" t="s">
        <v>703</v>
      </c>
      <c r="E41" s="112">
        <v>1</v>
      </c>
    </row>
    <row r="42" spans="1:5">
      <c r="A42" s="148">
        <f t="shared" si="0"/>
        <v>25</v>
      </c>
      <c r="B42" s="388" t="s">
        <v>161</v>
      </c>
      <c r="C42" s="389"/>
      <c r="D42" s="140" t="s">
        <v>14</v>
      </c>
      <c r="E42" s="141">
        <v>1</v>
      </c>
    </row>
    <row r="43" spans="1:5" ht="15.75" thickBot="1">
      <c r="A43" s="142"/>
      <c r="B43" s="390"/>
      <c r="C43" s="391"/>
      <c r="D43" s="143"/>
      <c r="E43" s="143"/>
    </row>
    <row r="44" spans="1:5" ht="15.75" thickTop="1">
      <c r="A44" s="144"/>
      <c r="B44" s="144"/>
      <c r="C44" s="144"/>
      <c r="D44" s="145"/>
      <c r="E44" s="138"/>
    </row>
    <row r="45" spans="1:5">
      <c r="B45" s="224" t="s">
        <v>1810</v>
      </c>
      <c r="C45" s="1"/>
      <c r="D45" s="1"/>
      <c r="E45" s="138"/>
    </row>
    <row r="46" spans="1:5">
      <c r="B46" s="226" t="s">
        <v>1324</v>
      </c>
      <c r="C46" s="1"/>
      <c r="D46" s="1"/>
      <c r="E46" s="138"/>
    </row>
    <row r="47" spans="1:5">
      <c r="B47" s="227"/>
      <c r="C47" s="1"/>
      <c r="D47" s="1"/>
      <c r="E47" s="1"/>
    </row>
    <row r="48" spans="1:5">
      <c r="B48" s="227"/>
      <c r="C48" s="1"/>
      <c r="D48" s="1"/>
    </row>
    <row r="49" spans="2:4">
      <c r="B49" s="224" t="s">
        <v>1811</v>
      </c>
      <c r="C49" s="1"/>
      <c r="D49" s="1"/>
    </row>
    <row r="50" spans="2:4">
      <c r="B50" s="226" t="s">
        <v>1324</v>
      </c>
      <c r="C50" s="1"/>
      <c r="D50" s="1"/>
    </row>
    <row r="51" spans="2:4">
      <c r="B51" s="227" t="s">
        <v>1326</v>
      </c>
      <c r="C51" s="1"/>
      <c r="D51" s="1"/>
    </row>
  </sheetData>
  <printOptions horizontalCentered="1"/>
  <pageMargins left="0.31496062992125984" right="0.31496062992125984" top="0.94488188976377963" bottom="0.35433070866141736" header="0.31496062992125984" footer="0.31496062992125984"/>
  <pageSetup paperSize="9" fitToHeight="0" orientation="landscape" r:id="rId1"/>
</worksheet>
</file>

<file path=xl/worksheets/sheet11.xml><?xml version="1.0" encoding="utf-8"?>
<worksheet xmlns="http://schemas.openxmlformats.org/spreadsheetml/2006/main" xmlns:r="http://schemas.openxmlformats.org/officeDocument/2006/relationships">
  <sheetPr>
    <pageSetUpPr fitToPage="1"/>
  </sheetPr>
  <dimension ref="A1:G61"/>
  <sheetViews>
    <sheetView view="pageBreakPreview" zoomScale="75" zoomScaleNormal="75" zoomScaleSheetLayoutView="75" workbookViewId="0">
      <pane ySplit="14" topLeftCell="A15" activePane="bottomLeft" state="frozen"/>
      <selection pane="bottomLeft"/>
    </sheetView>
  </sheetViews>
  <sheetFormatPr defaultColWidth="9.21875" defaultRowHeight="12.75"/>
  <cols>
    <col min="1" max="1" width="9.21875" style="1"/>
    <col min="2" max="2" width="35.88671875" style="1" customWidth="1"/>
    <col min="3" max="3" width="18.6640625" style="1" customWidth="1"/>
    <col min="4" max="16384" width="9.21875" style="1"/>
  </cols>
  <sheetData>
    <row r="1" spans="1:7" customFormat="1" ht="15.75">
      <c r="A1" s="78" t="s">
        <v>162</v>
      </c>
      <c r="B1" s="78"/>
      <c r="C1" s="78"/>
      <c r="D1" s="101"/>
      <c r="E1" s="3"/>
      <c r="F1" s="81"/>
      <c r="G1" s="81"/>
    </row>
    <row r="2" spans="1:7" customFormat="1" ht="15.75">
      <c r="A2" s="78" t="s">
        <v>163</v>
      </c>
      <c r="B2" s="78"/>
      <c r="C2" s="78"/>
      <c r="D2" s="3"/>
      <c r="E2" s="3"/>
      <c r="F2" s="81"/>
      <c r="G2" s="81"/>
    </row>
    <row r="3" spans="1:7" ht="15">
      <c r="A3" s="78"/>
      <c r="B3" s="78"/>
      <c r="C3" s="78"/>
      <c r="D3" s="82"/>
      <c r="E3" s="82"/>
    </row>
    <row r="4" spans="1:7" ht="15">
      <c r="A4" s="78" t="s">
        <v>164</v>
      </c>
      <c r="B4" s="78"/>
      <c r="C4" s="78"/>
      <c r="D4" s="103"/>
      <c r="E4" s="103"/>
    </row>
    <row r="5" spans="1:7" ht="15">
      <c r="A5" s="78" t="s">
        <v>1812</v>
      </c>
      <c r="B5" s="78"/>
      <c r="C5" s="78"/>
      <c r="D5" s="105"/>
      <c r="E5" s="105"/>
    </row>
    <row r="6" spans="1:7" ht="15">
      <c r="A6" s="78"/>
      <c r="B6" s="78"/>
      <c r="C6" s="78"/>
      <c r="D6" s="105"/>
      <c r="E6" s="105"/>
    </row>
    <row r="7" spans="1:7" ht="15">
      <c r="A7" s="104"/>
      <c r="B7" s="1020" t="s">
        <v>1867</v>
      </c>
      <c r="D7" s="104"/>
      <c r="E7" s="104"/>
    </row>
    <row r="8" spans="1:7" ht="15">
      <c r="A8" s="107"/>
      <c r="B8" s="102" t="s">
        <v>36</v>
      </c>
      <c r="D8" s="107"/>
      <c r="E8" s="107"/>
    </row>
    <row r="9" spans="1:7" ht="16.5">
      <c r="B9" s="77"/>
      <c r="C9" s="108"/>
      <c r="D9" s="82"/>
      <c r="E9" s="3"/>
    </row>
    <row r="10" spans="1:7" ht="14.25">
      <c r="A10" s="109" t="s">
        <v>1868</v>
      </c>
      <c r="B10" s="3"/>
      <c r="C10" s="3"/>
      <c r="D10" s="3"/>
      <c r="E10" s="6"/>
      <c r="F10" s="9"/>
      <c r="G10" s="9"/>
    </row>
    <row r="11" spans="1:7" ht="14.25">
      <c r="A11" s="109"/>
      <c r="B11" s="3"/>
      <c r="C11" s="3"/>
      <c r="D11" s="3"/>
      <c r="E11" s="6"/>
      <c r="F11" s="9"/>
      <c r="G11" s="9"/>
    </row>
    <row r="12" spans="1:7" ht="15.6" customHeight="1">
      <c r="A12" s="1137" t="s">
        <v>2</v>
      </c>
      <c r="B12" s="1131" t="s">
        <v>1890</v>
      </c>
      <c r="C12" s="206"/>
      <c r="D12" s="1134" t="s">
        <v>30</v>
      </c>
      <c r="E12" s="1137" t="s">
        <v>11</v>
      </c>
    </row>
    <row r="13" spans="1:7" ht="12.6" customHeight="1">
      <c r="A13" s="1097"/>
      <c r="B13" s="1132"/>
      <c r="C13" s="207"/>
      <c r="D13" s="1135"/>
      <c r="E13" s="1097"/>
    </row>
    <row r="14" spans="1:7" ht="46.5" customHeight="1" thickBot="1">
      <c r="A14" s="1182"/>
      <c r="B14" s="1133"/>
      <c r="C14" s="220"/>
      <c r="D14" s="1183"/>
      <c r="E14" s="1182"/>
    </row>
    <row r="15" spans="1:7" s="9" customFormat="1" ht="16.5" customHeight="1" thickTop="1">
      <c r="A15" s="981"/>
      <c r="B15" s="982"/>
      <c r="C15" s="983"/>
      <c r="D15" s="984"/>
      <c r="E15" s="981"/>
    </row>
    <row r="16" spans="1:7" ht="15">
      <c r="A16" s="989"/>
      <c r="B16" s="990" t="s">
        <v>1316</v>
      </c>
      <c r="C16" s="991"/>
      <c r="D16" s="992"/>
      <c r="E16" s="993"/>
    </row>
    <row r="17" spans="1:6" ht="14.25">
      <c r="A17" s="985">
        <v>1</v>
      </c>
      <c r="B17" s="986" t="s">
        <v>918</v>
      </c>
      <c r="C17" s="987" t="s">
        <v>919</v>
      </c>
      <c r="D17" s="332" t="s">
        <v>703</v>
      </c>
      <c r="E17" s="988">
        <v>1</v>
      </c>
    </row>
    <row r="18" spans="1:6" ht="25.5">
      <c r="A18" s="219">
        <f>+A17+1</f>
        <v>2</v>
      </c>
      <c r="B18" s="379" t="s">
        <v>920</v>
      </c>
      <c r="C18" s="384" t="s">
        <v>1104</v>
      </c>
      <c r="D18" s="32" t="s">
        <v>23</v>
      </c>
      <c r="E18" s="32">
        <v>1</v>
      </c>
    </row>
    <row r="19" spans="1:6" ht="14.25">
      <c r="A19" s="219">
        <f t="shared" ref="A19:A50" si="0">+A18+1</f>
        <v>3</v>
      </c>
      <c r="B19" s="379" t="s">
        <v>921</v>
      </c>
      <c r="C19" s="377" t="s">
        <v>922</v>
      </c>
      <c r="D19" s="32" t="s">
        <v>23</v>
      </c>
      <c r="E19" s="32">
        <v>2</v>
      </c>
    </row>
    <row r="20" spans="1:6" ht="14.25">
      <c r="A20" s="219">
        <f t="shared" si="0"/>
        <v>4</v>
      </c>
      <c r="B20" s="379" t="s">
        <v>923</v>
      </c>
      <c r="C20" s="377"/>
      <c r="D20" s="32" t="s">
        <v>703</v>
      </c>
      <c r="E20" s="32">
        <v>1</v>
      </c>
    </row>
    <row r="21" spans="1:6" ht="14.25">
      <c r="A21" s="219">
        <f t="shared" si="0"/>
        <v>5</v>
      </c>
      <c r="B21" s="379" t="s">
        <v>924</v>
      </c>
      <c r="C21" s="377"/>
      <c r="D21" s="32" t="s">
        <v>23</v>
      </c>
      <c r="E21" s="32">
        <v>2</v>
      </c>
    </row>
    <row r="22" spans="1:6" s="9" customFormat="1" ht="14.25">
      <c r="A22" s="545">
        <v>6</v>
      </c>
      <c r="B22" s="543" t="s">
        <v>1702</v>
      </c>
      <c r="C22" s="544" t="s">
        <v>1703</v>
      </c>
      <c r="D22" s="524" t="s">
        <v>703</v>
      </c>
      <c r="E22" s="524">
        <v>6</v>
      </c>
    </row>
    <row r="23" spans="1:6" ht="14.25">
      <c r="A23" s="219">
        <v>7</v>
      </c>
      <c r="B23" s="379" t="s">
        <v>925</v>
      </c>
      <c r="C23" s="377" t="s">
        <v>926</v>
      </c>
      <c r="D23" s="32" t="s">
        <v>23</v>
      </c>
      <c r="E23" s="32">
        <v>16</v>
      </c>
    </row>
    <row r="24" spans="1:6" ht="14.25">
      <c r="A24" s="219">
        <f t="shared" si="0"/>
        <v>8</v>
      </c>
      <c r="B24" s="379" t="s">
        <v>925</v>
      </c>
      <c r="C24" s="377" t="s">
        <v>927</v>
      </c>
      <c r="D24" s="32" t="s">
        <v>23</v>
      </c>
      <c r="E24" s="32">
        <v>4</v>
      </c>
    </row>
    <row r="25" spans="1:6" ht="14.25">
      <c r="A25" s="219">
        <f t="shared" si="0"/>
        <v>9</v>
      </c>
      <c r="B25" s="379" t="s">
        <v>928</v>
      </c>
      <c r="C25" s="377" t="s">
        <v>794</v>
      </c>
      <c r="D25" s="32" t="s">
        <v>23</v>
      </c>
      <c r="E25" s="32">
        <v>1</v>
      </c>
    </row>
    <row r="26" spans="1:6" ht="14.25">
      <c r="A26" s="219">
        <f t="shared" si="0"/>
        <v>10</v>
      </c>
      <c r="B26" s="379" t="s">
        <v>928</v>
      </c>
      <c r="C26" s="377" t="s">
        <v>795</v>
      </c>
      <c r="D26" s="32" t="s">
        <v>23</v>
      </c>
      <c r="E26" s="32">
        <v>2</v>
      </c>
    </row>
    <row r="27" spans="1:6" ht="14.25">
      <c r="A27" s="219">
        <f t="shared" si="0"/>
        <v>11</v>
      </c>
      <c r="B27" s="379" t="s">
        <v>929</v>
      </c>
      <c r="C27" s="377" t="s">
        <v>799</v>
      </c>
      <c r="D27" s="32" t="s">
        <v>23</v>
      </c>
      <c r="E27" s="32">
        <v>1</v>
      </c>
    </row>
    <row r="28" spans="1:6" ht="14.25">
      <c r="A28" s="219">
        <f t="shared" si="0"/>
        <v>12</v>
      </c>
      <c r="B28" s="379" t="s">
        <v>929</v>
      </c>
      <c r="C28" s="377" t="s">
        <v>800</v>
      </c>
      <c r="D28" s="32" t="s">
        <v>23</v>
      </c>
      <c r="E28" s="32">
        <v>2</v>
      </c>
    </row>
    <row r="29" spans="1:6" ht="14.25">
      <c r="A29" s="219">
        <f t="shared" si="0"/>
        <v>13</v>
      </c>
      <c r="B29" s="379" t="s">
        <v>930</v>
      </c>
      <c r="C29" s="377" t="s">
        <v>931</v>
      </c>
      <c r="D29" s="32" t="s">
        <v>24</v>
      </c>
      <c r="E29" s="32">
        <v>800</v>
      </c>
    </row>
    <row r="30" spans="1:6" ht="14.25">
      <c r="A30" s="219">
        <f t="shared" si="0"/>
        <v>14</v>
      </c>
      <c r="B30" s="375" t="s">
        <v>932</v>
      </c>
      <c r="C30" s="380" t="s">
        <v>933</v>
      </c>
      <c r="D30" s="69" t="s">
        <v>23</v>
      </c>
      <c r="E30" s="32">
        <v>24</v>
      </c>
    </row>
    <row r="31" spans="1:6" ht="14.25">
      <c r="A31" s="219">
        <f t="shared" si="0"/>
        <v>15</v>
      </c>
      <c r="B31" s="379" t="s">
        <v>803</v>
      </c>
      <c r="C31" s="377" t="s">
        <v>804</v>
      </c>
      <c r="D31" s="32" t="s">
        <v>24</v>
      </c>
      <c r="E31" s="32">
        <v>750</v>
      </c>
    </row>
    <row r="32" spans="1:6" ht="14.25">
      <c r="A32" s="219">
        <f t="shared" si="0"/>
        <v>16</v>
      </c>
      <c r="B32" s="379" t="s">
        <v>54</v>
      </c>
      <c r="C32" s="377"/>
      <c r="D32" s="32" t="s">
        <v>703</v>
      </c>
      <c r="E32" s="32">
        <v>1</v>
      </c>
      <c r="F32" s="45"/>
    </row>
    <row r="33" spans="1:5" ht="14.25">
      <c r="A33" s="464"/>
      <c r="B33" s="511" t="s">
        <v>1317</v>
      </c>
      <c r="C33" s="453"/>
      <c r="D33" s="412"/>
      <c r="E33" s="412"/>
    </row>
    <row r="34" spans="1:5" ht="14.25">
      <c r="A34" s="219">
        <v>17</v>
      </c>
      <c r="B34" s="379" t="s">
        <v>934</v>
      </c>
      <c r="C34" s="377"/>
      <c r="D34" s="32" t="s">
        <v>703</v>
      </c>
      <c r="E34" s="32">
        <v>1</v>
      </c>
    </row>
    <row r="35" spans="1:5" ht="14.25">
      <c r="A35" s="219">
        <f t="shared" si="0"/>
        <v>18</v>
      </c>
      <c r="B35" s="379" t="s">
        <v>935</v>
      </c>
      <c r="C35" s="377" t="s">
        <v>936</v>
      </c>
      <c r="D35" s="32" t="s">
        <v>24</v>
      </c>
      <c r="E35" s="32">
        <v>8</v>
      </c>
    </row>
    <row r="36" spans="1:5" ht="14.25">
      <c r="A36" s="219">
        <f t="shared" si="0"/>
        <v>19</v>
      </c>
      <c r="B36" s="379" t="s">
        <v>937</v>
      </c>
      <c r="C36" s="377" t="s">
        <v>938</v>
      </c>
      <c r="D36" s="32" t="s">
        <v>703</v>
      </c>
      <c r="E36" s="32">
        <v>1</v>
      </c>
    </row>
    <row r="37" spans="1:5" ht="14.25">
      <c r="A37" s="219">
        <f t="shared" si="0"/>
        <v>20</v>
      </c>
      <c r="B37" s="379" t="s">
        <v>939</v>
      </c>
      <c r="C37" s="377" t="s">
        <v>855</v>
      </c>
      <c r="D37" s="32" t="s">
        <v>24</v>
      </c>
      <c r="E37" s="32">
        <v>17</v>
      </c>
    </row>
    <row r="38" spans="1:5" ht="14.25">
      <c r="A38" s="219">
        <f t="shared" si="0"/>
        <v>21</v>
      </c>
      <c r="B38" s="379" t="s">
        <v>940</v>
      </c>
      <c r="C38" s="377"/>
      <c r="D38" s="32" t="s">
        <v>24</v>
      </c>
      <c r="E38" s="32">
        <v>20</v>
      </c>
    </row>
    <row r="39" spans="1:5" ht="14.25">
      <c r="A39" s="219">
        <f t="shared" si="0"/>
        <v>22</v>
      </c>
      <c r="B39" s="379" t="s">
        <v>941</v>
      </c>
      <c r="C39" s="377" t="s">
        <v>857</v>
      </c>
      <c r="D39" s="32" t="s">
        <v>24</v>
      </c>
      <c r="E39" s="32">
        <v>15</v>
      </c>
    </row>
    <row r="40" spans="1:5" ht="14.25">
      <c r="A40" s="464"/>
      <c r="B40" s="511" t="s">
        <v>1323</v>
      </c>
      <c r="C40" s="453"/>
      <c r="D40" s="412"/>
      <c r="E40" s="412"/>
    </row>
    <row r="41" spans="1:5" ht="38.25">
      <c r="A41" s="219">
        <v>23</v>
      </c>
      <c r="B41" s="385" t="s">
        <v>942</v>
      </c>
      <c r="C41" s="384" t="s">
        <v>943</v>
      </c>
      <c r="D41" s="32" t="s">
        <v>703</v>
      </c>
      <c r="E41" s="32">
        <v>1</v>
      </c>
    </row>
    <row r="42" spans="1:5" ht="14.25">
      <c r="A42" s="219">
        <f t="shared" si="0"/>
        <v>24</v>
      </c>
      <c r="B42" s="379" t="s">
        <v>944</v>
      </c>
      <c r="C42" s="377"/>
      <c r="D42" s="32" t="s">
        <v>23</v>
      </c>
      <c r="E42" s="32">
        <v>1</v>
      </c>
    </row>
    <row r="43" spans="1:5" ht="14.25">
      <c r="A43" s="219">
        <f t="shared" si="0"/>
        <v>25</v>
      </c>
      <c r="B43" s="379" t="s">
        <v>945</v>
      </c>
      <c r="C43" s="377" t="s">
        <v>946</v>
      </c>
      <c r="D43" s="32" t="s">
        <v>703</v>
      </c>
      <c r="E43" s="32">
        <v>1</v>
      </c>
    </row>
    <row r="44" spans="1:5" ht="14.25">
      <c r="A44" s="219">
        <f t="shared" si="0"/>
        <v>26</v>
      </c>
      <c r="B44" s="379" t="s">
        <v>947</v>
      </c>
      <c r="C44" s="380" t="s">
        <v>948</v>
      </c>
      <c r="D44" s="32" t="s">
        <v>703</v>
      </c>
      <c r="E44" s="32">
        <v>1</v>
      </c>
    </row>
    <row r="45" spans="1:5" ht="14.25">
      <c r="A45" s="219">
        <f t="shared" si="0"/>
        <v>27</v>
      </c>
      <c r="B45" s="379" t="s">
        <v>894</v>
      </c>
      <c r="C45" s="380" t="s">
        <v>949</v>
      </c>
      <c r="D45" s="32" t="s">
        <v>23</v>
      </c>
      <c r="E45" s="32">
        <v>2</v>
      </c>
    </row>
    <row r="46" spans="1:5" ht="14.25">
      <c r="A46" s="219">
        <f t="shared" si="0"/>
        <v>28</v>
      </c>
      <c r="B46" s="379" t="s">
        <v>950</v>
      </c>
      <c r="C46" s="380"/>
      <c r="D46" s="32" t="s">
        <v>703</v>
      </c>
      <c r="E46" s="32">
        <v>1</v>
      </c>
    </row>
    <row r="47" spans="1:5" ht="14.25">
      <c r="A47" s="219">
        <f t="shared" si="0"/>
        <v>29</v>
      </c>
      <c r="B47" s="379" t="s">
        <v>930</v>
      </c>
      <c r="C47" s="377" t="s">
        <v>951</v>
      </c>
      <c r="D47" s="32" t="s">
        <v>24</v>
      </c>
      <c r="E47" s="32">
        <v>35</v>
      </c>
    </row>
    <row r="48" spans="1:5" ht="14.25">
      <c r="A48" s="219">
        <f t="shared" si="0"/>
        <v>30</v>
      </c>
      <c r="B48" s="379" t="s">
        <v>803</v>
      </c>
      <c r="C48" s="377" t="s">
        <v>804</v>
      </c>
      <c r="D48" s="32" t="s">
        <v>24</v>
      </c>
      <c r="E48" s="32">
        <v>35</v>
      </c>
    </row>
    <row r="49" spans="1:5" ht="14.25">
      <c r="A49" s="219">
        <f t="shared" si="0"/>
        <v>31</v>
      </c>
      <c r="B49" s="379" t="s">
        <v>54</v>
      </c>
      <c r="C49" s="377"/>
      <c r="D49" s="32" t="s">
        <v>703</v>
      </c>
      <c r="E49" s="32">
        <v>1</v>
      </c>
    </row>
    <row r="50" spans="1:5" ht="14.25">
      <c r="A50" s="219">
        <f t="shared" si="0"/>
        <v>32</v>
      </c>
      <c r="B50" s="237" t="s">
        <v>59</v>
      </c>
      <c r="C50" s="245"/>
      <c r="D50" s="43" t="s">
        <v>60</v>
      </c>
      <c r="E50" s="44">
        <v>1</v>
      </c>
    </row>
    <row r="51" spans="1:5" ht="15" thickBot="1">
      <c r="A51" s="514"/>
      <c r="B51" s="515"/>
      <c r="C51" s="513"/>
      <c r="D51" s="114"/>
      <c r="E51" s="113"/>
    </row>
    <row r="52" spans="1:5" ht="15" thickTop="1">
      <c r="A52" s="221"/>
      <c r="B52" s="516"/>
      <c r="C52" s="517"/>
      <c r="D52" s="41"/>
      <c r="E52" s="42"/>
    </row>
    <row r="53" spans="1:5" ht="14.25">
      <c r="A53" s="2"/>
      <c r="B53" s="2"/>
      <c r="C53" s="2"/>
      <c r="D53" s="2"/>
      <c r="E53" s="2"/>
    </row>
    <row r="54" spans="1:5" ht="14.25">
      <c r="A54" s="2"/>
      <c r="B54" s="2"/>
      <c r="C54" s="2"/>
      <c r="D54" s="2"/>
      <c r="E54" s="2"/>
    </row>
    <row r="55" spans="1:5" ht="14.25">
      <c r="B55" s="224" t="s">
        <v>1810</v>
      </c>
      <c r="E55" s="2"/>
    </row>
    <row r="56" spans="1:5">
      <c r="B56" s="226" t="s">
        <v>1324</v>
      </c>
    </row>
    <row r="57" spans="1:5">
      <c r="B57" s="227"/>
    </row>
    <row r="58" spans="1:5">
      <c r="B58" s="227"/>
    </row>
    <row r="59" spans="1:5">
      <c r="B59" s="224" t="s">
        <v>1811</v>
      </c>
    </row>
    <row r="60" spans="1:5">
      <c r="B60" s="226" t="s">
        <v>1324</v>
      </c>
    </row>
    <row r="61" spans="1:5">
      <c r="B61" s="227" t="s">
        <v>1326</v>
      </c>
    </row>
  </sheetData>
  <mergeCells count="4">
    <mergeCell ref="E12:E14"/>
    <mergeCell ref="A12:A14"/>
    <mergeCell ref="B12:B14"/>
    <mergeCell ref="D12:D14"/>
  </mergeCells>
  <conditionalFormatting sqref="A10:A11">
    <cfRule type="cellIs" dxfId="3" priority="2" stopIfTrue="1" operator="equal">
      <formula>0</formula>
    </cfRule>
  </conditionalFormatting>
  <printOptions horizontalCentered="1"/>
  <pageMargins left="0.31496062992125984" right="0.31496062992125984" top="0.94488188976377963" bottom="0.35433070866141736" header="0.31496062992125984" footer="0.31496062992125984"/>
  <pageSetup paperSize="9" fitToHeight="0" orientation="landscape" r:id="rId1"/>
  <rowBreaks count="1" manualBreakCount="1">
    <brk id="39" max="16383" man="1"/>
  </rowBreaks>
</worksheet>
</file>

<file path=xl/worksheets/sheet12.xml><?xml version="1.0" encoding="utf-8"?>
<worksheet xmlns="http://schemas.openxmlformats.org/spreadsheetml/2006/main" xmlns:r="http://schemas.openxmlformats.org/officeDocument/2006/relationships">
  <sheetPr>
    <pageSetUpPr fitToPage="1"/>
  </sheetPr>
  <dimension ref="A1:G39"/>
  <sheetViews>
    <sheetView view="pageBreakPreview" zoomScale="75" zoomScaleNormal="75" zoomScaleSheetLayoutView="75" workbookViewId="0"/>
  </sheetViews>
  <sheetFormatPr defaultColWidth="9.21875" defaultRowHeight="15"/>
  <cols>
    <col min="1" max="1" width="9.33203125" style="81" bestFit="1" customWidth="1"/>
    <col min="2" max="2" width="39.88671875" style="81" customWidth="1"/>
    <col min="3" max="3" width="12" style="81" customWidth="1"/>
    <col min="4" max="4" width="9.21875" style="81"/>
    <col min="5" max="5" width="9.33203125" style="81" bestFit="1" customWidth="1"/>
    <col min="6" max="16384" width="9.21875" style="81"/>
  </cols>
  <sheetData>
    <row r="1" spans="1:7" ht="15.75">
      <c r="A1" s="78" t="s">
        <v>162</v>
      </c>
      <c r="B1" s="78"/>
      <c r="C1" s="78"/>
      <c r="D1" s="78"/>
      <c r="E1" s="78"/>
    </row>
    <row r="2" spans="1:7" ht="15.75">
      <c r="A2" s="78" t="s">
        <v>163</v>
      </c>
      <c r="B2" s="78"/>
      <c r="C2" s="78"/>
      <c r="D2" s="78"/>
      <c r="E2" s="78"/>
    </row>
    <row r="3" spans="1:7" ht="15.75">
      <c r="A3" s="78"/>
      <c r="B3" s="78"/>
      <c r="C3" s="78"/>
      <c r="D3" s="78"/>
      <c r="E3" s="78"/>
      <c r="F3" s="9"/>
      <c r="G3" s="9"/>
    </row>
    <row r="4" spans="1:7" ht="15.75">
      <c r="A4" s="78" t="s">
        <v>164</v>
      </c>
      <c r="B4" s="78"/>
      <c r="C4" s="78"/>
      <c r="D4" s="78"/>
      <c r="E4" s="78"/>
      <c r="F4" s="9"/>
      <c r="G4" s="9"/>
    </row>
    <row r="5" spans="1:7" ht="15.75">
      <c r="A5" s="78" t="s">
        <v>1812</v>
      </c>
      <c r="B5" s="78"/>
      <c r="C5" s="78"/>
      <c r="D5" s="78"/>
      <c r="E5" s="78"/>
      <c r="F5" s="9"/>
      <c r="G5" s="9"/>
    </row>
    <row r="6" spans="1:7" ht="15.75">
      <c r="A6" s="109"/>
      <c r="B6" s="109"/>
      <c r="C6" s="109"/>
      <c r="D6" s="146"/>
      <c r="E6" s="138"/>
      <c r="F6" s="9"/>
      <c r="G6" s="9"/>
    </row>
    <row r="7" spans="1:7" ht="15.6" customHeight="1">
      <c r="B7" s="1022" t="s">
        <v>1869</v>
      </c>
      <c r="C7" s="1021"/>
      <c r="D7" s="1021"/>
      <c r="E7" s="1021"/>
      <c r="F7" s="132"/>
      <c r="G7" s="132"/>
    </row>
    <row r="8" spans="1:7" ht="15.6" customHeight="1">
      <c r="B8" s="1007" t="s">
        <v>42</v>
      </c>
      <c r="C8" s="1021"/>
      <c r="D8" s="1021"/>
      <c r="E8" s="1021"/>
      <c r="F8" s="132"/>
      <c r="G8" s="132"/>
    </row>
    <row r="9" spans="1:7" ht="15.75">
      <c r="A9" s="136"/>
      <c r="B9" s="1184"/>
      <c r="C9" s="1184"/>
      <c r="D9" s="1184"/>
      <c r="E9" s="1184"/>
      <c r="F9" s="9"/>
      <c r="G9" s="9"/>
    </row>
    <row r="10" spans="1:7">
      <c r="A10" s="109"/>
      <c r="B10" s="109" t="s">
        <v>1870</v>
      </c>
      <c r="C10" s="109"/>
      <c r="D10" s="138"/>
      <c r="E10" s="138"/>
      <c r="F10" s="9"/>
      <c r="G10" s="9"/>
    </row>
    <row r="11" spans="1:7" ht="15.6" customHeight="1">
      <c r="A11" s="1175" t="s">
        <v>2</v>
      </c>
      <c r="B11" s="1178" t="s">
        <v>1890</v>
      </c>
      <c r="C11" s="222"/>
      <c r="D11" s="1179" t="s">
        <v>21</v>
      </c>
      <c r="E11" s="1171" t="s">
        <v>22</v>
      </c>
      <c r="F11" s="9"/>
      <c r="G11" s="9"/>
    </row>
    <row r="12" spans="1:7" ht="15.6" customHeight="1">
      <c r="A12" s="1176"/>
      <c r="B12" s="1132"/>
      <c r="C12" s="207"/>
      <c r="D12" s="1180"/>
      <c r="E12" s="1111"/>
      <c r="F12" s="9"/>
      <c r="G12" s="9"/>
    </row>
    <row r="13" spans="1:7">
      <c r="A13" s="1176"/>
      <c r="B13" s="1132"/>
      <c r="C13" s="207"/>
      <c r="D13" s="1180"/>
      <c r="E13" s="1111"/>
      <c r="F13" s="9"/>
      <c r="G13" s="9"/>
    </row>
    <row r="14" spans="1:7" ht="30" customHeight="1" thickBot="1">
      <c r="A14" s="1177"/>
      <c r="B14" s="1133"/>
      <c r="C14" s="220"/>
      <c r="D14" s="1181"/>
      <c r="E14" s="1106"/>
      <c r="F14" s="9"/>
      <c r="G14" s="9"/>
    </row>
    <row r="15" spans="1:7" ht="15.75" thickTop="1">
      <c r="A15" s="462"/>
      <c r="B15" s="518" t="s">
        <v>1319</v>
      </c>
      <c r="C15" s="519"/>
      <c r="D15" s="463"/>
      <c r="E15" s="463"/>
      <c r="F15" s="10"/>
      <c r="G15" s="10"/>
    </row>
    <row r="16" spans="1:7">
      <c r="A16" s="139">
        <v>1</v>
      </c>
      <c r="B16" s="379" t="s">
        <v>952</v>
      </c>
      <c r="C16" s="377" t="s">
        <v>953</v>
      </c>
      <c r="D16" s="149" t="s">
        <v>703</v>
      </c>
      <c r="E16" s="149">
        <v>1</v>
      </c>
      <c r="F16" s="10"/>
      <c r="G16" s="10"/>
    </row>
    <row r="17" spans="1:7">
      <c r="A17" s="139">
        <f>+A16+1</f>
        <v>2</v>
      </c>
      <c r="B17" s="379" t="s">
        <v>954</v>
      </c>
      <c r="C17" s="377" t="s">
        <v>955</v>
      </c>
      <c r="D17" s="149" t="s">
        <v>703</v>
      </c>
      <c r="E17" s="149">
        <v>1</v>
      </c>
      <c r="F17" s="10"/>
      <c r="G17" s="10"/>
    </row>
    <row r="18" spans="1:7">
      <c r="A18" s="139">
        <f t="shared" ref="A18:A29" si="0">+A17+1</f>
        <v>3</v>
      </c>
      <c r="B18" s="379" t="s">
        <v>956</v>
      </c>
      <c r="C18" s="377" t="s">
        <v>957</v>
      </c>
      <c r="D18" s="149" t="s">
        <v>23</v>
      </c>
      <c r="E18" s="149">
        <v>1</v>
      </c>
      <c r="F18" s="10"/>
      <c r="G18" s="10"/>
    </row>
    <row r="19" spans="1:7">
      <c r="A19" s="139">
        <f t="shared" si="0"/>
        <v>4</v>
      </c>
      <c r="B19" s="379" t="s">
        <v>958</v>
      </c>
      <c r="C19" s="377" t="s">
        <v>959</v>
      </c>
      <c r="D19" s="149" t="s">
        <v>703</v>
      </c>
      <c r="E19" s="149">
        <v>1</v>
      </c>
      <c r="F19" s="10"/>
      <c r="G19" s="10"/>
    </row>
    <row r="20" spans="1:7">
      <c r="A20" s="139">
        <f t="shared" si="0"/>
        <v>5</v>
      </c>
      <c r="B20" s="379" t="s">
        <v>894</v>
      </c>
      <c r="C20" s="377" t="s">
        <v>960</v>
      </c>
      <c r="D20" s="149" t="s">
        <v>23</v>
      </c>
      <c r="E20" s="149">
        <v>1</v>
      </c>
      <c r="F20" s="10"/>
      <c r="G20" s="10"/>
    </row>
    <row r="21" spans="1:7">
      <c r="A21" s="139">
        <f t="shared" si="0"/>
        <v>6</v>
      </c>
      <c r="B21" s="379" t="s">
        <v>961</v>
      </c>
      <c r="C21" s="377" t="s">
        <v>962</v>
      </c>
      <c r="D21" s="149" t="s">
        <v>703</v>
      </c>
      <c r="E21" s="149">
        <v>6</v>
      </c>
      <c r="F21" s="10"/>
      <c r="G21" s="10"/>
    </row>
    <row r="22" spans="1:7">
      <c r="A22" s="139">
        <f t="shared" si="0"/>
        <v>7</v>
      </c>
      <c r="B22" s="379" t="s">
        <v>963</v>
      </c>
      <c r="C22" s="377"/>
      <c r="D22" s="149" t="s">
        <v>23</v>
      </c>
      <c r="E22" s="149">
        <v>4</v>
      </c>
      <c r="F22" s="10"/>
      <c r="G22" s="10"/>
    </row>
    <row r="23" spans="1:7">
      <c r="A23" s="139">
        <f t="shared" si="0"/>
        <v>8</v>
      </c>
      <c r="B23" s="379" t="s">
        <v>964</v>
      </c>
      <c r="C23" s="377" t="s">
        <v>965</v>
      </c>
      <c r="D23" s="149" t="s">
        <v>23</v>
      </c>
      <c r="E23" s="149">
        <v>1</v>
      </c>
      <c r="F23" s="10"/>
      <c r="G23" s="10"/>
    </row>
    <row r="24" spans="1:7">
      <c r="A24" s="139">
        <f t="shared" si="0"/>
        <v>9</v>
      </c>
      <c r="B24" s="379" t="s">
        <v>966</v>
      </c>
      <c r="C24" s="377" t="s">
        <v>967</v>
      </c>
      <c r="D24" s="149" t="s">
        <v>24</v>
      </c>
      <c r="E24" s="149">
        <v>160</v>
      </c>
      <c r="F24" s="10"/>
      <c r="G24" s="10"/>
    </row>
    <row r="25" spans="1:7">
      <c r="A25" s="139">
        <f t="shared" si="0"/>
        <v>10</v>
      </c>
      <c r="B25" s="379" t="s">
        <v>966</v>
      </c>
      <c r="C25" s="377" t="s">
        <v>968</v>
      </c>
      <c r="D25" s="149" t="s">
        <v>24</v>
      </c>
      <c r="E25" s="149">
        <v>240</v>
      </c>
      <c r="F25" s="10"/>
      <c r="G25" s="10"/>
    </row>
    <row r="26" spans="1:7">
      <c r="A26" s="139">
        <f t="shared" si="0"/>
        <v>11</v>
      </c>
      <c r="B26" s="379" t="s">
        <v>969</v>
      </c>
      <c r="C26" s="377" t="s">
        <v>970</v>
      </c>
      <c r="D26" s="149" t="s">
        <v>24</v>
      </c>
      <c r="E26" s="149">
        <v>10</v>
      </c>
      <c r="F26" s="10"/>
      <c r="G26" s="10"/>
    </row>
    <row r="27" spans="1:7">
      <c r="A27" s="139">
        <f t="shared" si="0"/>
        <v>12</v>
      </c>
      <c r="B27" s="379" t="s">
        <v>803</v>
      </c>
      <c r="C27" s="377" t="s">
        <v>804</v>
      </c>
      <c r="D27" s="149" t="s">
        <v>24</v>
      </c>
      <c r="E27" s="149">
        <v>400</v>
      </c>
      <c r="F27" s="10"/>
      <c r="G27" s="10"/>
    </row>
    <row r="28" spans="1:7">
      <c r="A28" s="139">
        <f t="shared" si="0"/>
        <v>13</v>
      </c>
      <c r="B28" s="375" t="s">
        <v>809</v>
      </c>
      <c r="C28" s="377"/>
      <c r="D28" s="150" t="s">
        <v>808</v>
      </c>
      <c r="E28" s="149">
        <v>1</v>
      </c>
      <c r="F28" s="10"/>
      <c r="G28" s="10"/>
    </row>
    <row r="29" spans="1:7">
      <c r="A29" s="139">
        <f t="shared" si="0"/>
        <v>14</v>
      </c>
      <c r="B29" s="379" t="s">
        <v>54</v>
      </c>
      <c r="C29" s="381"/>
      <c r="D29" s="150" t="s">
        <v>703</v>
      </c>
      <c r="E29" s="149">
        <v>1</v>
      </c>
      <c r="F29" s="10"/>
      <c r="G29" s="10"/>
    </row>
    <row r="30" spans="1:7" ht="15.75" thickBot="1">
      <c r="A30" s="142"/>
      <c r="B30" s="390"/>
      <c r="C30" s="391"/>
      <c r="D30" s="143"/>
      <c r="E30" s="151"/>
      <c r="F30" s="10"/>
      <c r="G30" s="10"/>
    </row>
    <row r="31" spans="1:7" ht="15.75" thickTop="1">
      <c r="A31" s="497"/>
      <c r="B31" s="498"/>
      <c r="C31" s="498"/>
      <c r="D31" s="501"/>
      <c r="E31" s="499"/>
      <c r="F31" s="9"/>
      <c r="G31" s="9"/>
    </row>
    <row r="32" spans="1:7">
      <c r="A32" s="144"/>
      <c r="B32" s="144"/>
      <c r="C32" s="144"/>
      <c r="D32" s="144"/>
      <c r="E32" s="145"/>
      <c r="F32" s="9"/>
      <c r="G32" s="9"/>
    </row>
    <row r="33" spans="2:7">
      <c r="B33" s="224" t="s">
        <v>1810</v>
      </c>
      <c r="C33" s="1"/>
      <c r="D33" s="1"/>
      <c r="E33" s="138"/>
      <c r="F33" s="9"/>
      <c r="G33" s="9"/>
    </row>
    <row r="34" spans="2:7">
      <c r="B34" s="226" t="s">
        <v>1324</v>
      </c>
      <c r="C34" s="1"/>
      <c r="D34" s="1"/>
    </row>
    <row r="35" spans="2:7">
      <c r="B35" s="227"/>
      <c r="C35" s="1"/>
      <c r="D35" s="1"/>
    </row>
    <row r="36" spans="2:7">
      <c r="B36" s="227"/>
      <c r="C36" s="1"/>
      <c r="D36" s="1"/>
    </row>
    <row r="37" spans="2:7">
      <c r="B37" s="224" t="s">
        <v>1811</v>
      </c>
      <c r="C37" s="1"/>
      <c r="D37" s="1"/>
    </row>
    <row r="38" spans="2:7">
      <c r="B38" s="226" t="s">
        <v>1324</v>
      </c>
      <c r="C38" s="1"/>
      <c r="D38" s="1"/>
    </row>
    <row r="39" spans="2:7">
      <c r="B39" s="227" t="s">
        <v>1326</v>
      </c>
      <c r="C39" s="1"/>
      <c r="D39" s="1"/>
    </row>
  </sheetData>
  <mergeCells count="5">
    <mergeCell ref="B9:E9"/>
    <mergeCell ref="A11:A14"/>
    <mergeCell ref="B11:B14"/>
    <mergeCell ref="D11:D14"/>
    <mergeCell ref="E11:E14"/>
  </mergeCells>
  <conditionalFormatting sqref="B10:C10">
    <cfRule type="cellIs" dxfId="2" priority="2" stopIfTrue="1" operator="equal">
      <formula>0</formula>
    </cfRule>
  </conditionalFormatting>
  <printOptions horizontalCentered="1"/>
  <pageMargins left="0.31496062992125984" right="0.31496062992125984" top="0.94488188976377963" bottom="0.35433070866141736" header="0.31496062992125984" footer="0.31496062992125984"/>
  <pageSetup paperSize="9" fitToHeight="0" orientation="landscape" r:id="rId1"/>
  <rowBreaks count="1" manualBreakCount="1">
    <brk id="27" max="4" man="1"/>
  </rowBreaks>
</worksheet>
</file>

<file path=xl/worksheets/sheet13.xml><?xml version="1.0" encoding="utf-8"?>
<worksheet xmlns="http://schemas.openxmlformats.org/spreadsheetml/2006/main" xmlns:r="http://schemas.openxmlformats.org/officeDocument/2006/relationships">
  <sheetPr>
    <pageSetUpPr fitToPage="1"/>
  </sheetPr>
  <dimension ref="A1:G44"/>
  <sheetViews>
    <sheetView view="pageBreakPreview" zoomScale="75" zoomScaleNormal="75" zoomScaleSheetLayoutView="75" workbookViewId="0">
      <pane ySplit="14" topLeftCell="A15" activePane="bottomLeft" state="frozen"/>
      <selection pane="bottomLeft"/>
    </sheetView>
  </sheetViews>
  <sheetFormatPr defaultColWidth="9.21875" defaultRowHeight="15"/>
  <cols>
    <col min="1" max="1" width="9.21875" style="81"/>
    <col min="2" max="2" width="41.109375" style="81" customWidth="1"/>
    <col min="3" max="3" width="14.33203125" style="81" customWidth="1"/>
    <col min="4" max="16384" width="9.21875" style="81"/>
  </cols>
  <sheetData>
    <row r="1" spans="1:7" ht="15.75">
      <c r="A1" s="78" t="s">
        <v>162</v>
      </c>
      <c r="B1" s="78"/>
      <c r="C1" s="78"/>
      <c r="D1" s="78"/>
      <c r="E1" s="78"/>
    </row>
    <row r="2" spans="1:7" ht="15.75">
      <c r="A2" s="78" t="s">
        <v>163</v>
      </c>
      <c r="B2" s="78"/>
      <c r="C2" s="78"/>
      <c r="D2" s="78"/>
      <c r="E2" s="78"/>
    </row>
    <row r="3" spans="1:7" ht="15.75">
      <c r="A3" s="78"/>
      <c r="B3" s="78"/>
      <c r="C3" s="78"/>
      <c r="D3" s="78"/>
      <c r="E3" s="78"/>
      <c r="F3" s="9"/>
      <c r="G3" s="9"/>
    </row>
    <row r="4" spans="1:7" ht="15.75">
      <c r="A4" s="78" t="s">
        <v>164</v>
      </c>
      <c r="B4" s="78"/>
      <c r="C4" s="78"/>
      <c r="D4" s="78"/>
      <c r="E4" s="78"/>
      <c r="F4" s="9"/>
      <c r="G4" s="9"/>
    </row>
    <row r="5" spans="1:7" ht="15.75">
      <c r="A5" s="78" t="s">
        <v>1812</v>
      </c>
      <c r="B5" s="78"/>
      <c r="C5" s="78"/>
      <c r="D5" s="78"/>
      <c r="E5" s="78"/>
      <c r="F5" s="9"/>
      <c r="G5" s="9"/>
    </row>
    <row r="6" spans="1:7" ht="15.75">
      <c r="A6" s="109"/>
      <c r="B6" s="109"/>
      <c r="C6" s="109"/>
      <c r="D6" s="146"/>
      <c r="E6" s="138"/>
      <c r="F6" s="9"/>
      <c r="G6" s="9"/>
    </row>
    <row r="7" spans="1:7" ht="15.6" customHeight="1">
      <c r="B7" s="1022" t="s">
        <v>1871</v>
      </c>
      <c r="C7" s="1021"/>
      <c r="D7" s="1021"/>
      <c r="E7" s="1021"/>
      <c r="F7" s="132"/>
      <c r="G7" s="132"/>
    </row>
    <row r="8" spans="1:7" ht="15.6" customHeight="1">
      <c r="B8" s="1007" t="s">
        <v>43</v>
      </c>
      <c r="C8" s="1021"/>
      <c r="D8" s="1021"/>
      <c r="E8" s="1021"/>
      <c r="F8" s="132"/>
      <c r="G8" s="132"/>
    </row>
    <row r="9" spans="1:7" ht="15.75">
      <c r="A9" s="136"/>
      <c r="B9" s="1174"/>
      <c r="C9" s="1174"/>
      <c r="D9" s="1174"/>
      <c r="E9" s="1174"/>
      <c r="F9" s="9"/>
      <c r="G9" s="9"/>
    </row>
    <row r="10" spans="1:7">
      <c r="A10" s="109"/>
      <c r="B10" s="109" t="s">
        <v>1872</v>
      </c>
      <c r="C10" s="109"/>
      <c r="D10" s="138"/>
      <c r="E10" s="138"/>
      <c r="F10" s="9"/>
      <c r="G10" s="9"/>
    </row>
    <row r="11" spans="1:7" ht="15.6" customHeight="1">
      <c r="A11" s="1175" t="s">
        <v>2</v>
      </c>
      <c r="B11" s="1178" t="s">
        <v>1890</v>
      </c>
      <c r="C11" s="222"/>
      <c r="D11" s="1179" t="s">
        <v>21</v>
      </c>
      <c r="E11" s="1171" t="s">
        <v>22</v>
      </c>
      <c r="F11" s="9"/>
      <c r="G11" s="9"/>
    </row>
    <row r="12" spans="1:7" ht="15.6" customHeight="1">
      <c r="A12" s="1176"/>
      <c r="B12" s="1132"/>
      <c r="C12" s="207"/>
      <c r="D12" s="1180"/>
      <c r="E12" s="1111"/>
      <c r="F12" s="9"/>
      <c r="G12" s="9"/>
    </row>
    <row r="13" spans="1:7">
      <c r="A13" s="1176"/>
      <c r="B13" s="1132"/>
      <c r="C13" s="207"/>
      <c r="D13" s="1180"/>
      <c r="E13" s="1111"/>
      <c r="F13" s="9"/>
      <c r="G13" s="9"/>
    </row>
    <row r="14" spans="1:7" ht="31.5" customHeight="1" thickBot="1">
      <c r="A14" s="1177"/>
      <c r="B14" s="1133"/>
      <c r="C14" s="220"/>
      <c r="D14" s="1181"/>
      <c r="E14" s="1106"/>
      <c r="F14" s="9"/>
      <c r="G14" s="9"/>
    </row>
    <row r="15" spans="1:7" s="996" customFormat="1" ht="14.25" customHeight="1" thickTop="1">
      <c r="A15" s="994"/>
      <c r="B15" s="982"/>
      <c r="C15" s="983"/>
      <c r="D15" s="983"/>
      <c r="E15" s="995"/>
      <c r="F15" s="9"/>
      <c r="G15" s="9"/>
    </row>
    <row r="16" spans="1:7">
      <c r="A16" s="999"/>
      <c r="B16" s="1000" t="s">
        <v>1318</v>
      </c>
      <c r="C16" s="1001"/>
      <c r="D16" s="999"/>
      <c r="E16" s="999"/>
      <c r="F16" s="10"/>
      <c r="G16" s="10"/>
    </row>
    <row r="17" spans="1:7" ht="25.5">
      <c r="A17" s="147">
        <v>1</v>
      </c>
      <c r="B17" s="997" t="s">
        <v>971</v>
      </c>
      <c r="C17" s="998" t="s">
        <v>1105</v>
      </c>
      <c r="D17" s="988" t="s">
        <v>703</v>
      </c>
      <c r="E17" s="988">
        <v>1</v>
      </c>
      <c r="F17" s="10"/>
      <c r="G17" s="10"/>
    </row>
    <row r="18" spans="1:7" ht="25.5">
      <c r="A18" s="139">
        <f>+A17+1</f>
        <v>2</v>
      </c>
      <c r="B18" s="379" t="s">
        <v>971</v>
      </c>
      <c r="C18" s="384" t="s">
        <v>1106</v>
      </c>
      <c r="D18" s="32" t="s">
        <v>703</v>
      </c>
      <c r="E18" s="32">
        <v>1</v>
      </c>
      <c r="F18" s="10"/>
      <c r="G18" s="10"/>
    </row>
    <row r="19" spans="1:7">
      <c r="A19" s="139">
        <f t="shared" ref="A19:A35" si="0">+A18+1</f>
        <v>3</v>
      </c>
      <c r="B19" s="379" t="s">
        <v>920</v>
      </c>
      <c r="C19" s="377" t="s">
        <v>972</v>
      </c>
      <c r="D19" s="32" t="s">
        <v>23</v>
      </c>
      <c r="E19" s="32">
        <v>1</v>
      </c>
      <c r="F19" s="10"/>
      <c r="G19" s="10"/>
    </row>
    <row r="20" spans="1:7">
      <c r="A20" s="139">
        <f t="shared" si="0"/>
        <v>4</v>
      </c>
      <c r="B20" s="379" t="s">
        <v>924</v>
      </c>
      <c r="C20" s="377"/>
      <c r="D20" s="32" t="s">
        <v>23</v>
      </c>
      <c r="E20" s="32">
        <v>3</v>
      </c>
      <c r="F20" s="10"/>
      <c r="G20" s="10"/>
    </row>
    <row r="21" spans="1:7" ht="51" customHeight="1">
      <c r="A21" s="139">
        <f t="shared" si="0"/>
        <v>5</v>
      </c>
      <c r="B21" s="379" t="s">
        <v>973</v>
      </c>
      <c r="C21" s="384" t="s">
        <v>974</v>
      </c>
      <c r="D21" s="32" t="s">
        <v>23</v>
      </c>
      <c r="E21" s="32">
        <v>9</v>
      </c>
      <c r="F21" s="10"/>
      <c r="G21" s="10"/>
    </row>
    <row r="22" spans="1:7" ht="60" customHeight="1">
      <c r="A22" s="139">
        <f t="shared" si="0"/>
        <v>6</v>
      </c>
      <c r="B22" s="379" t="s">
        <v>975</v>
      </c>
      <c r="C22" s="384" t="s">
        <v>976</v>
      </c>
      <c r="D22" s="32" t="s">
        <v>23</v>
      </c>
      <c r="E22" s="32">
        <v>8</v>
      </c>
      <c r="F22" s="10"/>
      <c r="G22" s="10"/>
    </row>
    <row r="23" spans="1:7" ht="25.5">
      <c r="A23" s="139">
        <f t="shared" si="0"/>
        <v>7</v>
      </c>
      <c r="B23" s="375" t="s">
        <v>930</v>
      </c>
      <c r="C23" s="383" t="s">
        <v>1107</v>
      </c>
      <c r="D23" s="69" t="s">
        <v>24</v>
      </c>
      <c r="E23" s="32">
        <v>380</v>
      </c>
      <c r="F23" s="10"/>
      <c r="G23" s="10"/>
    </row>
    <row r="24" spans="1:7" ht="25.5">
      <c r="A24" s="139">
        <f t="shared" si="0"/>
        <v>8</v>
      </c>
      <c r="B24" s="375" t="s">
        <v>977</v>
      </c>
      <c r="C24" s="383" t="s">
        <v>1108</v>
      </c>
      <c r="D24" s="69" t="s">
        <v>24</v>
      </c>
      <c r="E24" s="32">
        <v>430</v>
      </c>
      <c r="F24" s="10"/>
      <c r="G24" s="10"/>
    </row>
    <row r="25" spans="1:7" ht="25.5">
      <c r="A25" s="139">
        <f t="shared" si="0"/>
        <v>9</v>
      </c>
      <c r="B25" s="375" t="s">
        <v>932</v>
      </c>
      <c r="C25" s="383" t="s">
        <v>1109</v>
      </c>
      <c r="D25" s="69" t="s">
        <v>23</v>
      </c>
      <c r="E25" s="32">
        <v>17</v>
      </c>
      <c r="F25" s="10"/>
      <c r="G25" s="10"/>
    </row>
    <row r="26" spans="1:7" ht="25.5">
      <c r="A26" s="139">
        <f t="shared" si="0"/>
        <v>10</v>
      </c>
      <c r="B26" s="375" t="s">
        <v>932</v>
      </c>
      <c r="C26" s="383" t="s">
        <v>1110</v>
      </c>
      <c r="D26" s="69" t="s">
        <v>23</v>
      </c>
      <c r="E26" s="32">
        <v>2</v>
      </c>
      <c r="F26" s="10"/>
      <c r="G26" s="10"/>
    </row>
    <row r="27" spans="1:7" ht="54.95" customHeight="1">
      <c r="A27" s="139">
        <f t="shared" si="0"/>
        <v>11</v>
      </c>
      <c r="B27" s="375" t="s">
        <v>978</v>
      </c>
      <c r="C27" s="386" t="s">
        <v>979</v>
      </c>
      <c r="D27" s="69" t="s">
        <v>703</v>
      </c>
      <c r="E27" s="32">
        <v>1</v>
      </c>
      <c r="F27" s="10"/>
      <c r="G27" s="10"/>
    </row>
    <row r="28" spans="1:7">
      <c r="A28" s="139">
        <f t="shared" si="0"/>
        <v>12</v>
      </c>
      <c r="B28" s="375" t="s">
        <v>980</v>
      </c>
      <c r="C28" s="382"/>
      <c r="D28" s="69" t="s">
        <v>703</v>
      </c>
      <c r="E28" s="32">
        <v>1</v>
      </c>
      <c r="F28" s="10"/>
      <c r="G28" s="10"/>
    </row>
    <row r="29" spans="1:7">
      <c r="A29" s="139">
        <f t="shared" si="0"/>
        <v>13</v>
      </c>
      <c r="B29" s="375" t="s">
        <v>981</v>
      </c>
      <c r="C29" s="382" t="s">
        <v>982</v>
      </c>
      <c r="D29" s="69" t="s">
        <v>23</v>
      </c>
      <c r="E29" s="32">
        <v>2</v>
      </c>
      <c r="F29" s="10"/>
      <c r="G29" s="10"/>
    </row>
    <row r="30" spans="1:7">
      <c r="A30" s="139">
        <f t="shared" si="0"/>
        <v>14</v>
      </c>
      <c r="B30" s="375" t="s">
        <v>983</v>
      </c>
      <c r="C30" s="382"/>
      <c r="D30" s="69" t="s">
        <v>703</v>
      </c>
      <c r="E30" s="32">
        <v>1</v>
      </c>
      <c r="F30" s="10"/>
      <c r="G30" s="10"/>
    </row>
    <row r="31" spans="1:7">
      <c r="A31" s="139">
        <f t="shared" si="0"/>
        <v>15</v>
      </c>
      <c r="B31" s="379" t="s">
        <v>984</v>
      </c>
      <c r="C31" s="377" t="s">
        <v>985</v>
      </c>
      <c r="D31" s="32" t="s">
        <v>703</v>
      </c>
      <c r="E31" s="32">
        <v>1</v>
      </c>
      <c r="F31" s="10"/>
      <c r="G31" s="10"/>
    </row>
    <row r="32" spans="1:7">
      <c r="A32" s="139">
        <f t="shared" si="0"/>
        <v>16</v>
      </c>
      <c r="B32" s="379" t="s">
        <v>803</v>
      </c>
      <c r="C32" s="377" t="s">
        <v>804</v>
      </c>
      <c r="D32" s="32"/>
      <c r="E32" s="32">
        <v>810</v>
      </c>
      <c r="F32" s="10"/>
      <c r="G32" s="10"/>
    </row>
    <row r="33" spans="1:7">
      <c r="A33" s="139">
        <f t="shared" si="0"/>
        <v>17</v>
      </c>
      <c r="B33" s="379" t="s">
        <v>806</v>
      </c>
      <c r="C33" s="377"/>
      <c r="D33" s="69" t="s">
        <v>703</v>
      </c>
      <c r="E33" s="32">
        <v>1</v>
      </c>
      <c r="F33" s="10"/>
      <c r="G33" s="10"/>
    </row>
    <row r="34" spans="1:7">
      <c r="A34" s="139">
        <f t="shared" si="0"/>
        <v>18</v>
      </c>
      <c r="B34" s="375" t="s">
        <v>809</v>
      </c>
      <c r="C34" s="377"/>
      <c r="D34" s="69" t="s">
        <v>808</v>
      </c>
      <c r="E34" s="32">
        <v>1</v>
      </c>
      <c r="F34" s="10"/>
      <c r="G34" s="10"/>
    </row>
    <row r="35" spans="1:7">
      <c r="A35" s="139">
        <f t="shared" si="0"/>
        <v>19</v>
      </c>
      <c r="B35" s="379" t="s">
        <v>54</v>
      </c>
      <c r="C35" s="377"/>
      <c r="D35" s="32" t="s">
        <v>703</v>
      </c>
      <c r="E35" s="32">
        <v>1</v>
      </c>
      <c r="F35" s="10"/>
      <c r="G35" s="10"/>
    </row>
    <row r="36" spans="1:7" ht="15.75" thickBot="1">
      <c r="A36" s="142"/>
      <c r="B36" s="390"/>
      <c r="C36" s="391"/>
      <c r="D36" s="143"/>
      <c r="E36" s="151"/>
      <c r="F36" s="10"/>
      <c r="G36" s="10"/>
    </row>
    <row r="37" spans="1:7" ht="15.75" thickTop="1">
      <c r="A37" s="144"/>
      <c r="B37" s="144"/>
      <c r="C37" s="144"/>
      <c r="D37" s="144"/>
      <c r="E37" s="145"/>
      <c r="F37" s="9"/>
      <c r="G37" s="9"/>
    </row>
    <row r="38" spans="1:7">
      <c r="B38" s="224" t="s">
        <v>1810</v>
      </c>
      <c r="C38" s="1"/>
      <c r="D38" s="1"/>
      <c r="E38" s="138"/>
      <c r="F38" s="9"/>
      <c r="G38" s="9"/>
    </row>
    <row r="39" spans="1:7">
      <c r="B39" s="226" t="s">
        <v>1324</v>
      </c>
      <c r="C39" s="1"/>
      <c r="D39" s="1"/>
    </row>
    <row r="40" spans="1:7">
      <c r="B40" s="227"/>
      <c r="C40" s="1"/>
      <c r="D40" s="1"/>
    </row>
    <row r="41" spans="1:7">
      <c r="B41" s="227"/>
      <c r="C41" s="1"/>
      <c r="D41" s="1"/>
    </row>
    <row r="42" spans="1:7">
      <c r="B42" s="224" t="s">
        <v>1811</v>
      </c>
      <c r="C42" s="1"/>
      <c r="D42" s="1"/>
    </row>
    <row r="43" spans="1:7">
      <c r="B43" s="226" t="s">
        <v>1324</v>
      </c>
      <c r="C43" s="1"/>
      <c r="D43" s="1"/>
    </row>
    <row r="44" spans="1:7">
      <c r="B44" s="227" t="s">
        <v>1326</v>
      </c>
      <c r="C44" s="1"/>
      <c r="D44" s="1"/>
    </row>
  </sheetData>
  <mergeCells count="5">
    <mergeCell ref="B9:E9"/>
    <mergeCell ref="A11:A14"/>
    <mergeCell ref="B11:B14"/>
    <mergeCell ref="D11:D14"/>
    <mergeCell ref="E11:E14"/>
  </mergeCells>
  <conditionalFormatting sqref="B10:C10">
    <cfRule type="cellIs" dxfId="1" priority="2" stopIfTrue="1" operator="equal">
      <formula>0</formula>
    </cfRule>
  </conditionalFormatting>
  <printOptions horizontalCentered="1"/>
  <pageMargins left="0.31496062992125984" right="0.31496062992125984" top="0.94488188976377963" bottom="0.35433070866141736" header="0.31496062992125984" footer="0.31496062992125984"/>
  <pageSetup paperSize="9" fitToHeight="0" orientation="landscape" r:id="rId1"/>
  <rowBreaks count="1" manualBreakCount="1">
    <brk id="24" max="4" man="1"/>
  </rowBreaks>
</worksheet>
</file>

<file path=xl/worksheets/sheet14.xml><?xml version="1.0" encoding="utf-8"?>
<worksheet xmlns="http://schemas.openxmlformats.org/spreadsheetml/2006/main" xmlns:r="http://schemas.openxmlformats.org/officeDocument/2006/relationships">
  <sheetPr>
    <pageSetUpPr fitToPage="1"/>
  </sheetPr>
  <dimension ref="A1:R94"/>
  <sheetViews>
    <sheetView view="pageBreakPreview" zoomScale="85" zoomScaleNormal="70" zoomScaleSheetLayoutView="85" workbookViewId="0">
      <pane ySplit="14" topLeftCell="A15" activePane="bottomLeft" state="frozen"/>
      <selection pane="bottomLeft" activeCell="A11" sqref="A11:D14"/>
    </sheetView>
  </sheetViews>
  <sheetFormatPr defaultColWidth="9.21875" defaultRowHeight="12.75"/>
  <cols>
    <col min="1" max="1" width="9.21875" style="1"/>
    <col min="2" max="2" width="43.21875" style="1" customWidth="1"/>
    <col min="3" max="8" width="9.21875" style="1"/>
    <col min="9" max="9" width="10" style="1" bestFit="1" customWidth="1"/>
    <col min="10" max="10" width="24.33203125" style="1" customWidth="1"/>
    <col min="11" max="14" width="9.21875" style="1"/>
    <col min="15" max="15" width="10.33203125" style="1" bestFit="1" customWidth="1"/>
    <col min="16" max="16384" width="9.21875" style="1"/>
  </cols>
  <sheetData>
    <row r="1" spans="1:18" ht="15">
      <c r="A1" s="78" t="s">
        <v>162</v>
      </c>
      <c r="B1" s="78"/>
      <c r="C1" s="22"/>
      <c r="D1" s="23"/>
    </row>
    <row r="2" spans="1:18" ht="15">
      <c r="A2" s="78" t="s">
        <v>163</v>
      </c>
      <c r="B2" s="78"/>
      <c r="C2" s="23"/>
      <c r="D2" s="23"/>
    </row>
    <row r="3" spans="1:18" ht="15">
      <c r="A3" s="78"/>
      <c r="B3" s="78"/>
      <c r="C3" s="18"/>
      <c r="D3" s="19"/>
    </row>
    <row r="4" spans="1:18" ht="15">
      <c r="A4" s="78" t="s">
        <v>164</v>
      </c>
      <c r="B4" s="78"/>
      <c r="C4" s="18"/>
      <c r="D4" s="19"/>
    </row>
    <row r="5" spans="1:18" ht="15">
      <c r="A5" s="78" t="s">
        <v>1812</v>
      </c>
      <c r="B5" s="78"/>
      <c r="C5" s="18"/>
      <c r="D5" s="19"/>
      <c r="E5" s="321"/>
      <c r="F5" s="321"/>
      <c r="G5" s="321"/>
      <c r="H5" s="321"/>
      <c r="I5" s="321"/>
      <c r="J5" s="321"/>
      <c r="K5" s="321"/>
      <c r="L5" s="321"/>
      <c r="M5" s="321"/>
      <c r="N5" s="321"/>
      <c r="O5" s="321"/>
      <c r="P5" s="321"/>
      <c r="Q5" s="321"/>
      <c r="R5" s="321"/>
    </row>
    <row r="6" spans="1:18">
      <c r="A6" s="9"/>
      <c r="B6" s="9"/>
      <c r="C6" s="18"/>
      <c r="D6" s="19"/>
      <c r="E6" s="321"/>
      <c r="F6" s="321"/>
      <c r="G6" s="321"/>
      <c r="H6" s="321"/>
      <c r="I6" s="321"/>
      <c r="J6" s="321"/>
      <c r="K6" s="321"/>
      <c r="L6" s="321"/>
      <c r="M6" s="321"/>
      <c r="N6" s="321"/>
      <c r="O6" s="321"/>
      <c r="P6" s="321"/>
      <c r="Q6" s="321"/>
      <c r="R6" s="321"/>
    </row>
    <row r="7" spans="1:18" ht="12.95" customHeight="1">
      <c r="B7" s="1008" t="s">
        <v>1873</v>
      </c>
      <c r="C7" s="1009"/>
      <c r="D7" s="1009"/>
      <c r="E7" s="321"/>
      <c r="F7" s="321"/>
      <c r="G7" s="321"/>
      <c r="H7" s="321"/>
      <c r="I7" s="321"/>
      <c r="J7" s="321"/>
      <c r="K7" s="321"/>
      <c r="L7" s="321"/>
      <c r="M7" s="321"/>
      <c r="N7" s="321"/>
      <c r="O7" s="321"/>
      <c r="P7" s="321"/>
      <c r="Q7" s="321"/>
      <c r="R7" s="321"/>
    </row>
    <row r="8" spans="1:18" ht="12.95" customHeight="1">
      <c r="B8" s="1008" t="s">
        <v>20</v>
      </c>
      <c r="C8" s="1009"/>
      <c r="D8" s="1009"/>
      <c r="E8" s="321"/>
      <c r="F8" s="321"/>
      <c r="G8" s="321"/>
      <c r="H8" s="321"/>
      <c r="I8" s="321"/>
      <c r="J8" s="321"/>
      <c r="K8" s="321"/>
      <c r="L8" s="321"/>
      <c r="M8" s="321"/>
      <c r="N8" s="321"/>
      <c r="O8" s="321"/>
      <c r="P8" s="321"/>
      <c r="Q8" s="321"/>
      <c r="R8" s="321"/>
    </row>
    <row r="9" spans="1:18">
      <c r="A9" s="132"/>
      <c r="B9" s="1185"/>
      <c r="C9" s="1185"/>
      <c r="D9" s="1185"/>
      <c r="E9" s="321"/>
      <c r="F9" s="321"/>
      <c r="G9" s="321"/>
      <c r="H9" s="321"/>
      <c r="I9" s="321"/>
      <c r="J9" s="321"/>
      <c r="K9" s="321"/>
      <c r="L9" s="321"/>
      <c r="M9" s="321"/>
      <c r="N9" s="321"/>
      <c r="O9" s="321"/>
      <c r="P9" s="321"/>
      <c r="Q9" s="321"/>
      <c r="R9" s="321"/>
    </row>
    <row r="10" spans="1:18">
      <c r="A10" s="9"/>
      <c r="B10" s="117" t="s">
        <v>1874</v>
      </c>
      <c r="C10" s="19"/>
      <c r="D10" s="19"/>
      <c r="E10" s="321"/>
      <c r="F10" s="321"/>
      <c r="G10" s="321"/>
      <c r="H10" s="321"/>
      <c r="I10" s="321"/>
      <c r="J10" s="321"/>
      <c r="K10" s="321"/>
      <c r="L10" s="321"/>
      <c r="M10" s="321"/>
      <c r="N10" s="321"/>
      <c r="O10" s="321"/>
      <c r="P10" s="321"/>
      <c r="Q10" s="321"/>
      <c r="R10" s="321"/>
    </row>
    <row r="11" spans="1:18" ht="12.6" customHeight="1">
      <c r="A11" s="1186" t="s">
        <v>2</v>
      </c>
      <c r="B11" s="1186" t="s">
        <v>1890</v>
      </c>
      <c r="C11" s="1186" t="s">
        <v>21</v>
      </c>
      <c r="D11" s="1186" t="s">
        <v>22</v>
      </c>
      <c r="E11" s="1189"/>
      <c r="F11" s="1189"/>
      <c r="G11" s="1189"/>
      <c r="H11" s="1189"/>
      <c r="I11" s="1189"/>
      <c r="J11" s="202"/>
      <c r="K11" s="31"/>
      <c r="L11" s="321"/>
      <c r="M11" s="321"/>
      <c r="N11" s="321"/>
      <c r="O11" s="321"/>
      <c r="P11" s="321"/>
      <c r="Q11" s="321"/>
      <c r="R11" s="321"/>
    </row>
    <row r="12" spans="1:18" ht="12.6" customHeight="1">
      <c r="A12" s="1187"/>
      <c r="B12" s="1187"/>
      <c r="C12" s="1187"/>
      <c r="D12" s="1187"/>
      <c r="E12" s="1164"/>
      <c r="F12" s="1189"/>
      <c r="G12" s="1189"/>
      <c r="H12" s="1189"/>
      <c r="I12" s="1189"/>
      <c r="J12" s="202"/>
      <c r="K12" s="31"/>
      <c r="L12" s="321"/>
      <c r="M12" s="321"/>
      <c r="N12" s="321"/>
      <c r="O12" s="321"/>
      <c r="P12" s="321"/>
      <c r="Q12" s="321"/>
      <c r="R12" s="321"/>
    </row>
    <row r="13" spans="1:18">
      <c r="A13" s="1187"/>
      <c r="B13" s="1187"/>
      <c r="C13" s="1187"/>
      <c r="D13" s="1187"/>
      <c r="E13" s="1189"/>
      <c r="F13" s="1189"/>
      <c r="G13" s="1189"/>
      <c r="H13" s="1189"/>
      <c r="I13" s="1189"/>
      <c r="J13" s="202"/>
      <c r="K13" s="31"/>
      <c r="L13" s="321"/>
      <c r="M13" s="321"/>
      <c r="N13" s="321"/>
      <c r="O13" s="321"/>
      <c r="P13" s="321"/>
      <c r="Q13" s="321"/>
      <c r="R13" s="321"/>
    </row>
    <row r="14" spans="1:18" ht="13.5" thickBot="1">
      <c r="A14" s="1188"/>
      <c r="B14" s="1188"/>
      <c r="C14" s="1188"/>
      <c r="D14" s="1188"/>
      <c r="E14" s="1189"/>
      <c r="F14" s="1189"/>
      <c r="G14" s="1189"/>
      <c r="H14" s="1189"/>
      <c r="I14" s="1189"/>
      <c r="J14" s="202"/>
      <c r="K14" s="31"/>
      <c r="L14" s="321"/>
      <c r="M14" s="321"/>
      <c r="N14" s="321"/>
      <c r="O14" s="321"/>
      <c r="P14" s="321"/>
      <c r="Q14" s="321"/>
      <c r="R14" s="321"/>
    </row>
    <row r="15" spans="1:18" ht="16.5" thickTop="1">
      <c r="A15" s="25"/>
      <c r="B15" s="562" t="s">
        <v>1773</v>
      </c>
      <c r="C15" s="20"/>
      <c r="D15" s="20"/>
      <c r="E15" s="613"/>
      <c r="F15" s="613"/>
      <c r="G15" s="613"/>
      <c r="H15" s="613"/>
      <c r="I15" s="613"/>
      <c r="J15" s="613"/>
      <c r="K15" s="229"/>
      <c r="L15" s="1115"/>
      <c r="M15" s="1115"/>
      <c r="N15" s="1115"/>
      <c r="O15" s="1115"/>
      <c r="P15" s="692"/>
      <c r="Q15" s="692"/>
      <c r="R15" s="321"/>
    </row>
    <row r="16" spans="1:18" s="606" customFormat="1" ht="15.75">
      <c r="A16" s="412"/>
      <c r="B16" s="689" t="s">
        <v>1636</v>
      </c>
      <c r="C16" s="404"/>
      <c r="D16" s="417"/>
      <c r="E16" s="656"/>
      <c r="F16" s="614"/>
      <c r="G16" s="614"/>
      <c r="H16" s="614"/>
      <c r="I16" s="614"/>
      <c r="J16" s="614"/>
      <c r="K16" s="640"/>
      <c r="L16" s="694"/>
      <c r="M16" s="694"/>
      <c r="N16" s="694"/>
      <c r="O16" s="694"/>
      <c r="P16" s="695"/>
      <c r="Q16" s="695"/>
      <c r="R16" s="638"/>
    </row>
    <row r="17" spans="1:18" s="606" customFormat="1" ht="15.75">
      <c r="A17" s="20">
        <v>1</v>
      </c>
      <c r="B17" s="687" t="s">
        <v>986</v>
      </c>
      <c r="C17" s="20" t="s">
        <v>987</v>
      </c>
      <c r="D17" s="20">
        <v>0.33</v>
      </c>
      <c r="E17" s="656"/>
      <c r="F17" s="614"/>
      <c r="G17" s="614"/>
      <c r="H17" s="614"/>
      <c r="I17" s="614"/>
      <c r="J17" s="614"/>
      <c r="K17" s="698"/>
      <c r="L17" s="699"/>
      <c r="M17" s="699"/>
      <c r="N17" s="699"/>
      <c r="O17" s="699"/>
      <c r="P17" s="700"/>
      <c r="Q17" s="700"/>
      <c r="R17" s="638"/>
    </row>
    <row r="18" spans="1:18" s="606" customFormat="1" ht="15.75">
      <c r="A18" s="20">
        <v>2</v>
      </c>
      <c r="B18" s="687" t="s">
        <v>988</v>
      </c>
      <c r="C18" s="20" t="s">
        <v>989</v>
      </c>
      <c r="D18" s="20">
        <v>774</v>
      </c>
      <c r="E18" s="656"/>
      <c r="F18" s="614"/>
      <c r="G18" s="614"/>
      <c r="H18" s="614"/>
      <c r="I18" s="614"/>
      <c r="J18" s="614"/>
      <c r="K18" s="698"/>
      <c r="L18" s="699"/>
      <c r="M18" s="699"/>
      <c r="N18" s="699"/>
      <c r="O18" s="699"/>
      <c r="P18" s="700"/>
      <c r="Q18" s="700"/>
      <c r="R18" s="638"/>
    </row>
    <row r="19" spans="1:18" s="606" customFormat="1" ht="15.75">
      <c r="A19" s="20">
        <v>3</v>
      </c>
      <c r="B19" s="687" t="s">
        <v>990</v>
      </c>
      <c r="C19" s="20" t="s">
        <v>989</v>
      </c>
      <c r="D19" s="20">
        <v>487</v>
      </c>
      <c r="E19" s="656"/>
      <c r="F19" s="614"/>
      <c r="G19" s="614"/>
      <c r="H19" s="614"/>
      <c r="I19" s="614"/>
      <c r="J19" s="614"/>
      <c r="K19" s="698"/>
      <c r="L19" s="699"/>
      <c r="M19" s="699"/>
      <c r="N19" s="699"/>
      <c r="O19" s="699"/>
      <c r="P19" s="700"/>
      <c r="Q19" s="700"/>
      <c r="R19" s="638"/>
    </row>
    <row r="20" spans="1:18" s="606" customFormat="1" ht="15.75">
      <c r="A20" s="20">
        <v>4</v>
      </c>
      <c r="B20" s="687" t="s">
        <v>991</v>
      </c>
      <c r="C20" s="20" t="s">
        <v>989</v>
      </c>
      <c r="D20" s="20">
        <v>487</v>
      </c>
      <c r="E20" s="656"/>
      <c r="F20" s="614"/>
      <c r="G20" s="614"/>
      <c r="H20" s="614"/>
      <c r="I20" s="614"/>
      <c r="J20" s="614"/>
      <c r="K20" s="698"/>
      <c r="L20" s="699"/>
      <c r="M20" s="699"/>
      <c r="N20" s="699"/>
      <c r="O20" s="699"/>
      <c r="P20" s="700"/>
      <c r="Q20" s="700"/>
      <c r="R20" s="638"/>
    </row>
    <row r="21" spans="1:18" s="606" customFormat="1" ht="15.75">
      <c r="A21" s="20">
        <v>5</v>
      </c>
      <c r="B21" s="687" t="s">
        <v>992</v>
      </c>
      <c r="C21" s="20" t="s">
        <v>989</v>
      </c>
      <c r="D21" s="20">
        <v>140</v>
      </c>
      <c r="E21" s="656"/>
      <c r="F21" s="614"/>
      <c r="G21" s="614"/>
      <c r="H21" s="614"/>
      <c r="I21" s="614"/>
      <c r="J21" s="614"/>
      <c r="K21" s="698"/>
      <c r="L21" s="699"/>
      <c r="M21" s="699"/>
      <c r="N21" s="699"/>
      <c r="O21" s="699"/>
      <c r="P21" s="700"/>
      <c r="Q21" s="700"/>
      <c r="R21" s="638"/>
    </row>
    <row r="22" spans="1:18" s="606" customFormat="1" ht="15.75">
      <c r="A22" s="20">
        <v>6</v>
      </c>
      <c r="B22" s="687" t="s">
        <v>993</v>
      </c>
      <c r="C22" s="20" t="s">
        <v>24</v>
      </c>
      <c r="D22" s="20">
        <v>126</v>
      </c>
      <c r="E22" s="656"/>
      <c r="F22" s="614"/>
      <c r="G22" s="614"/>
      <c r="H22" s="614"/>
      <c r="I22" s="614"/>
      <c r="J22" s="614"/>
      <c r="K22" s="698"/>
      <c r="L22" s="699"/>
      <c r="M22" s="699"/>
      <c r="N22" s="699"/>
      <c r="O22" s="699"/>
      <c r="P22" s="700"/>
      <c r="Q22" s="700"/>
      <c r="R22" s="638"/>
    </row>
    <row r="23" spans="1:18" s="606" customFormat="1" ht="15.75">
      <c r="A23" s="20">
        <v>7</v>
      </c>
      <c r="B23" s="688" t="s">
        <v>994</v>
      </c>
      <c r="C23" s="32" t="s">
        <v>355</v>
      </c>
      <c r="D23" s="32">
        <v>343</v>
      </c>
      <c r="E23" s="656"/>
      <c r="F23" s="614"/>
      <c r="G23" s="614"/>
      <c r="H23" s="614"/>
      <c r="I23" s="614"/>
      <c r="J23" s="614"/>
      <c r="K23" s="698"/>
      <c r="L23" s="699"/>
      <c r="M23" s="699"/>
      <c r="N23" s="699"/>
      <c r="O23" s="699"/>
      <c r="P23" s="700"/>
      <c r="Q23" s="700"/>
      <c r="R23" s="638"/>
    </row>
    <row r="24" spans="1:18" s="606" customFormat="1" ht="15.75">
      <c r="A24" s="20">
        <v>8</v>
      </c>
      <c r="B24" s="688" t="s">
        <v>995</v>
      </c>
      <c r="C24" s="32" t="s">
        <v>355</v>
      </c>
      <c r="D24" s="32">
        <v>179</v>
      </c>
      <c r="E24" s="656"/>
      <c r="F24" s="614"/>
      <c r="G24" s="614"/>
      <c r="H24" s="614"/>
      <c r="I24" s="614"/>
      <c r="J24" s="614"/>
      <c r="K24" s="698"/>
      <c r="L24" s="699"/>
      <c r="M24" s="699"/>
      <c r="N24" s="699"/>
      <c r="O24" s="699"/>
      <c r="P24" s="700"/>
      <c r="Q24" s="700"/>
      <c r="R24" s="638"/>
    </row>
    <row r="25" spans="1:18" s="606" customFormat="1" ht="15.75">
      <c r="A25" s="20">
        <v>9</v>
      </c>
      <c r="B25" s="688" t="s">
        <v>996</v>
      </c>
      <c r="C25" s="32" t="s">
        <v>355</v>
      </c>
      <c r="D25" s="32">
        <v>522</v>
      </c>
      <c r="E25" s="656"/>
      <c r="F25" s="614"/>
      <c r="G25" s="614"/>
      <c r="H25" s="614"/>
      <c r="I25" s="614"/>
      <c r="J25" s="614"/>
      <c r="K25" s="698"/>
      <c r="L25" s="699"/>
      <c r="M25" s="699"/>
      <c r="N25" s="699"/>
      <c r="O25" s="699"/>
      <c r="P25" s="700"/>
      <c r="Q25" s="700"/>
      <c r="R25" s="638"/>
    </row>
    <row r="26" spans="1:18" s="606" customFormat="1" ht="15.75">
      <c r="A26" s="20">
        <v>10</v>
      </c>
      <c r="B26" s="688" t="s">
        <v>997</v>
      </c>
      <c r="C26" s="20" t="s">
        <v>989</v>
      </c>
      <c r="D26" s="20">
        <v>36</v>
      </c>
      <c r="E26" s="656"/>
      <c r="F26" s="614"/>
      <c r="G26" s="614"/>
      <c r="H26" s="614"/>
      <c r="I26" s="614"/>
      <c r="J26" s="614"/>
      <c r="K26" s="698"/>
      <c r="L26" s="699"/>
      <c r="M26" s="699"/>
      <c r="N26" s="699"/>
      <c r="O26" s="699"/>
      <c r="P26" s="700"/>
      <c r="Q26" s="700"/>
      <c r="R26" s="638"/>
    </row>
    <row r="27" spans="1:18" s="606" customFormat="1" ht="15.75">
      <c r="A27" s="20">
        <v>11</v>
      </c>
      <c r="B27" s="688" t="s">
        <v>998</v>
      </c>
      <c r="C27" s="32" t="s">
        <v>999</v>
      </c>
      <c r="D27" s="32">
        <v>103</v>
      </c>
      <c r="E27" s="656"/>
      <c r="F27" s="614"/>
      <c r="G27" s="614"/>
      <c r="H27" s="614"/>
      <c r="I27" s="614"/>
      <c r="J27" s="614"/>
      <c r="K27" s="698"/>
      <c r="L27" s="699"/>
      <c r="M27" s="699"/>
      <c r="N27" s="699"/>
      <c r="O27" s="699"/>
      <c r="P27" s="700"/>
      <c r="Q27" s="700"/>
      <c r="R27" s="638"/>
    </row>
    <row r="28" spans="1:18" s="617" customFormat="1" ht="15.75">
      <c r="A28" s="615"/>
      <c r="B28" s="689" t="s">
        <v>1637</v>
      </c>
      <c r="C28" s="605"/>
      <c r="D28" s="605"/>
      <c r="E28" s="701"/>
      <c r="F28" s="616"/>
      <c r="G28" s="616"/>
      <c r="H28" s="616"/>
      <c r="I28" s="616"/>
      <c r="J28" s="616"/>
      <c r="K28" s="698"/>
      <c r="L28" s="699"/>
      <c r="M28" s="699"/>
      <c r="N28" s="699"/>
      <c r="O28" s="699"/>
      <c r="P28" s="700"/>
      <c r="Q28" s="700"/>
      <c r="R28" s="702"/>
    </row>
    <row r="29" spans="1:18" s="617" customFormat="1" ht="15.75">
      <c r="A29" s="553">
        <v>12</v>
      </c>
      <c r="B29" s="658" t="s">
        <v>1000</v>
      </c>
      <c r="C29" s="553" t="s">
        <v>24</v>
      </c>
      <c r="D29" s="553">
        <v>349</v>
      </c>
      <c r="E29" s="656"/>
      <c r="F29" s="614"/>
      <c r="G29" s="614"/>
      <c r="H29" s="614"/>
      <c r="I29" s="614"/>
      <c r="J29" s="704"/>
      <c r="K29" s="698"/>
      <c r="L29" s="699"/>
      <c r="M29" s="699"/>
      <c r="N29" s="699"/>
      <c r="O29" s="699"/>
      <c r="P29" s="700"/>
      <c r="Q29" s="700"/>
      <c r="R29" s="702"/>
    </row>
    <row r="30" spans="1:18" s="617" customFormat="1" ht="15.75">
      <c r="A30" s="553">
        <v>13</v>
      </c>
      <c r="B30" s="658" t="s">
        <v>1001</v>
      </c>
      <c r="C30" s="553" t="s">
        <v>24</v>
      </c>
      <c r="D30" s="553">
        <v>99</v>
      </c>
      <c r="E30" s="656"/>
      <c r="F30" s="614"/>
      <c r="G30" s="614"/>
      <c r="H30" s="614"/>
      <c r="I30" s="614"/>
      <c r="J30" s="704"/>
      <c r="K30" s="698"/>
      <c r="L30" s="699"/>
      <c r="M30" s="699"/>
      <c r="N30" s="699"/>
      <c r="O30" s="699"/>
      <c r="P30" s="700"/>
      <c r="Q30" s="700"/>
      <c r="R30" s="702"/>
    </row>
    <row r="31" spans="1:18" s="617" customFormat="1" ht="15.75">
      <c r="A31" s="553">
        <v>14</v>
      </c>
      <c r="B31" s="658" t="s">
        <v>1002</v>
      </c>
      <c r="C31" s="553" t="s">
        <v>24</v>
      </c>
      <c r="D31" s="553">
        <v>117</v>
      </c>
      <c r="E31" s="656"/>
      <c r="F31" s="614"/>
      <c r="G31" s="614"/>
      <c r="H31" s="614"/>
      <c r="I31" s="614"/>
      <c r="J31" s="704"/>
      <c r="K31" s="698"/>
      <c r="L31" s="699"/>
      <c r="M31" s="699"/>
      <c r="N31" s="699"/>
      <c r="O31" s="699"/>
      <c r="P31" s="700"/>
      <c r="Q31" s="700"/>
      <c r="R31" s="702"/>
    </row>
    <row r="32" spans="1:18" s="617" customFormat="1" ht="15.75">
      <c r="A32" s="659">
        <v>15</v>
      </c>
      <c r="B32" s="660" t="s">
        <v>1638</v>
      </c>
      <c r="C32" s="659" t="s">
        <v>989</v>
      </c>
      <c r="D32" s="659">
        <v>190</v>
      </c>
      <c r="E32" s="656"/>
      <c r="F32" s="614"/>
      <c r="G32" s="614"/>
      <c r="H32" s="614"/>
      <c r="I32" s="614"/>
      <c r="J32" s="703"/>
      <c r="K32" s="698"/>
      <c r="L32" s="699"/>
      <c r="M32" s="699"/>
      <c r="N32" s="699"/>
      <c r="O32" s="699"/>
      <c r="P32" s="700"/>
      <c r="Q32" s="700"/>
      <c r="R32" s="705"/>
    </row>
    <row r="33" spans="1:18" s="617" customFormat="1" ht="15.75">
      <c r="A33" s="661" t="s">
        <v>1643</v>
      </c>
      <c r="B33" s="1023" t="s">
        <v>1003</v>
      </c>
      <c r="C33" s="659" t="s">
        <v>989</v>
      </c>
      <c r="D33" s="659">
        <v>190</v>
      </c>
      <c r="E33" s="656"/>
      <c r="F33" s="614"/>
      <c r="G33" s="614"/>
      <c r="H33" s="614"/>
      <c r="I33" s="614"/>
      <c r="J33" s="704"/>
      <c r="K33" s="698"/>
      <c r="L33" s="699"/>
      <c r="M33" s="699"/>
      <c r="N33" s="699"/>
      <c r="O33" s="699"/>
      <c r="P33" s="700"/>
      <c r="Q33" s="700"/>
      <c r="R33" s="702"/>
    </row>
    <row r="34" spans="1:18" s="617" customFormat="1" ht="15.75">
      <c r="A34" s="661" t="s">
        <v>1644</v>
      </c>
      <c r="B34" s="1024" t="s">
        <v>1004</v>
      </c>
      <c r="C34" s="32" t="s">
        <v>355</v>
      </c>
      <c r="D34" s="1010">
        <v>52.3</v>
      </c>
      <c r="E34" s="656"/>
      <c r="F34" s="614"/>
      <c r="G34" s="614"/>
      <c r="H34" s="614"/>
      <c r="I34" s="614"/>
      <c r="J34" s="704"/>
      <c r="K34" s="698"/>
      <c r="L34" s="699"/>
      <c r="M34" s="699"/>
      <c r="N34" s="699"/>
      <c r="O34" s="699"/>
      <c r="P34" s="700"/>
      <c r="Q34" s="700"/>
      <c r="R34" s="702"/>
    </row>
    <row r="35" spans="1:18" s="617" customFormat="1" ht="15.75">
      <c r="A35" s="661" t="s">
        <v>1645</v>
      </c>
      <c r="B35" s="1023" t="s">
        <v>1005</v>
      </c>
      <c r="C35" s="32" t="s">
        <v>355</v>
      </c>
      <c r="D35" s="1010">
        <v>54.6</v>
      </c>
      <c r="E35" s="656"/>
      <c r="F35" s="614"/>
      <c r="G35" s="614"/>
      <c r="H35" s="614"/>
      <c r="I35" s="614"/>
      <c r="J35" s="704"/>
      <c r="K35" s="698"/>
      <c r="L35" s="699"/>
      <c r="M35" s="699"/>
      <c r="N35" s="699"/>
      <c r="O35" s="699"/>
      <c r="P35" s="700"/>
      <c r="Q35" s="700"/>
      <c r="R35" s="702"/>
    </row>
    <row r="36" spans="1:18" s="617" customFormat="1" ht="15.75">
      <c r="A36" s="661" t="s">
        <v>1646</v>
      </c>
      <c r="B36" s="1023" t="s">
        <v>1006</v>
      </c>
      <c r="C36" s="663" t="s">
        <v>989</v>
      </c>
      <c r="D36" s="663">
        <v>228</v>
      </c>
      <c r="E36" s="656"/>
      <c r="F36" s="614"/>
      <c r="G36" s="614"/>
      <c r="H36" s="614"/>
      <c r="I36" s="614"/>
      <c r="J36" s="706"/>
      <c r="K36" s="698"/>
      <c r="L36" s="699"/>
      <c r="M36" s="699"/>
      <c r="N36" s="699"/>
      <c r="O36" s="699"/>
      <c r="P36" s="700"/>
      <c r="Q36" s="700"/>
      <c r="R36" s="702"/>
    </row>
    <row r="37" spans="1:18" s="617" customFormat="1" ht="15.75">
      <c r="A37" s="664">
        <v>16</v>
      </c>
      <c r="B37" s="1025" t="s">
        <v>1639</v>
      </c>
      <c r="C37" s="663" t="s">
        <v>989</v>
      </c>
      <c r="D37" s="663">
        <v>192</v>
      </c>
      <c r="E37" s="656"/>
      <c r="F37" s="614"/>
      <c r="G37" s="614"/>
      <c r="H37" s="614"/>
      <c r="I37" s="614"/>
      <c r="J37" s="704"/>
      <c r="K37" s="698"/>
      <c r="L37" s="699"/>
      <c r="M37" s="699"/>
      <c r="N37" s="699"/>
      <c r="O37" s="699"/>
      <c r="P37" s="700"/>
      <c r="Q37" s="700"/>
      <c r="R37" s="702"/>
    </row>
    <row r="38" spans="1:18" s="617" customFormat="1" ht="15.75">
      <c r="A38" s="661" t="s">
        <v>1647</v>
      </c>
      <c r="B38" s="1023" t="s">
        <v>1003</v>
      </c>
      <c r="C38" s="315" t="s">
        <v>989</v>
      </c>
      <c r="D38" s="315">
        <v>192</v>
      </c>
      <c r="E38" s="656"/>
      <c r="F38" s="614"/>
      <c r="G38" s="614"/>
      <c r="H38" s="614"/>
      <c r="I38" s="614"/>
      <c r="J38" s="704"/>
      <c r="K38" s="698"/>
      <c r="L38" s="699"/>
      <c r="M38" s="699"/>
      <c r="N38" s="699"/>
      <c r="O38" s="699"/>
      <c r="P38" s="700"/>
      <c r="Q38" s="700"/>
      <c r="R38" s="702"/>
    </row>
    <row r="39" spans="1:18" s="617" customFormat="1" ht="15.75">
      <c r="A39" s="666" t="s">
        <v>1648</v>
      </c>
      <c r="B39" s="1026" t="s">
        <v>1007</v>
      </c>
      <c r="C39" s="32" t="s">
        <v>355</v>
      </c>
      <c r="D39" s="659">
        <v>21.12</v>
      </c>
      <c r="E39" s="656"/>
      <c r="F39" s="614"/>
      <c r="G39" s="614"/>
      <c r="H39" s="614"/>
      <c r="I39" s="614"/>
      <c r="J39" s="704"/>
      <c r="K39" s="698"/>
      <c r="L39" s="699"/>
      <c r="M39" s="699"/>
      <c r="N39" s="699"/>
      <c r="O39" s="699"/>
      <c r="P39" s="700"/>
      <c r="Q39" s="700"/>
      <c r="R39" s="702"/>
    </row>
    <row r="40" spans="1:18" s="617" customFormat="1" ht="25.5">
      <c r="A40" s="523">
        <v>17</v>
      </c>
      <c r="B40" s="1027" t="s">
        <v>1845</v>
      </c>
      <c r="C40" s="657" t="s">
        <v>989</v>
      </c>
      <c r="D40" s="657">
        <v>613</v>
      </c>
      <c r="E40" s="656"/>
      <c r="F40" s="614"/>
      <c r="G40" s="614"/>
      <c r="H40" s="614"/>
      <c r="I40" s="614"/>
      <c r="J40" s="704"/>
      <c r="K40" s="698"/>
      <c r="L40" s="699"/>
      <c r="M40" s="699"/>
      <c r="N40" s="699"/>
      <c r="O40" s="699"/>
      <c r="P40" s="700"/>
      <c r="Q40" s="700"/>
      <c r="R40" s="702"/>
    </row>
    <row r="41" spans="1:18" s="617" customFormat="1" ht="15.75">
      <c r="A41" s="980" t="s">
        <v>1649</v>
      </c>
      <c r="B41" s="1024" t="s">
        <v>1844</v>
      </c>
      <c r="C41" s="32" t="s">
        <v>355</v>
      </c>
      <c r="D41" s="1010">
        <v>168.6</v>
      </c>
      <c r="E41" s="656"/>
      <c r="F41" s="614"/>
      <c r="G41" s="614"/>
      <c r="H41" s="614"/>
      <c r="I41" s="614"/>
      <c r="J41" s="704"/>
      <c r="K41" s="698"/>
      <c r="L41" s="699"/>
      <c r="M41" s="699"/>
      <c r="N41" s="699"/>
      <c r="O41" s="699"/>
      <c r="P41" s="700"/>
      <c r="Q41" s="700"/>
      <c r="R41" s="702"/>
    </row>
    <row r="42" spans="1:18" s="617" customFormat="1" ht="15.75">
      <c r="A42" s="668" t="s">
        <v>1650</v>
      </c>
      <c r="B42" s="1023" t="s">
        <v>1011</v>
      </c>
      <c r="C42" s="32" t="s">
        <v>355</v>
      </c>
      <c r="D42" s="1010">
        <v>211.5</v>
      </c>
      <c r="E42" s="656"/>
      <c r="F42" s="614"/>
      <c r="G42" s="614"/>
      <c r="H42" s="614"/>
      <c r="I42" s="614"/>
      <c r="J42" s="704"/>
      <c r="K42" s="698"/>
      <c r="L42" s="699"/>
      <c r="M42" s="699"/>
      <c r="N42" s="699"/>
      <c r="O42" s="699"/>
      <c r="P42" s="700"/>
      <c r="Q42" s="700"/>
      <c r="R42" s="702"/>
    </row>
    <row r="43" spans="1:18" s="617" customFormat="1" ht="15.75">
      <c r="A43" s="661" t="s">
        <v>1846</v>
      </c>
      <c r="B43" s="1023" t="s">
        <v>1006</v>
      </c>
      <c r="C43" s="663" t="s">
        <v>989</v>
      </c>
      <c r="D43" s="663">
        <v>735.6</v>
      </c>
      <c r="E43" s="656"/>
      <c r="F43" s="614"/>
      <c r="G43" s="614"/>
      <c r="H43" s="614"/>
      <c r="I43" s="614"/>
      <c r="J43" s="704"/>
      <c r="K43" s="698"/>
      <c r="L43" s="699"/>
      <c r="M43" s="699"/>
      <c r="N43" s="699"/>
      <c r="O43" s="699"/>
      <c r="P43" s="700"/>
      <c r="Q43" s="700"/>
      <c r="R43" s="702"/>
    </row>
    <row r="44" spans="1:18" s="617" customFormat="1" ht="15.75">
      <c r="A44" s="669">
        <v>18</v>
      </c>
      <c r="B44" s="1023" t="s">
        <v>1640</v>
      </c>
      <c r="C44" s="663" t="s">
        <v>989</v>
      </c>
      <c r="D44" s="663">
        <v>324</v>
      </c>
      <c r="E44" s="656"/>
      <c r="F44" s="614"/>
      <c r="G44" s="614"/>
      <c r="H44" s="614"/>
      <c r="I44" s="614"/>
      <c r="J44" s="704"/>
      <c r="K44" s="698"/>
      <c r="L44" s="699"/>
      <c r="M44" s="699"/>
      <c r="N44" s="699"/>
      <c r="O44" s="699"/>
      <c r="P44" s="700"/>
      <c r="Q44" s="700"/>
      <c r="R44" s="702"/>
    </row>
    <row r="45" spans="1:18" s="617" customFormat="1" ht="15.75">
      <c r="A45" s="661" t="s">
        <v>1790</v>
      </c>
      <c r="B45" s="1028" t="s">
        <v>1008</v>
      </c>
      <c r="C45" s="663" t="s">
        <v>989</v>
      </c>
      <c r="D45" s="663">
        <v>324</v>
      </c>
      <c r="E45" s="656"/>
      <c r="F45" s="614"/>
      <c r="G45" s="614"/>
      <c r="H45" s="614"/>
      <c r="I45" s="614"/>
      <c r="J45" s="704"/>
      <c r="K45" s="698"/>
      <c r="L45" s="699"/>
      <c r="M45" s="699"/>
      <c r="N45" s="699"/>
      <c r="O45" s="699"/>
      <c r="P45" s="700"/>
      <c r="Q45" s="700"/>
      <c r="R45" s="702"/>
    </row>
    <row r="46" spans="1:18" s="617" customFormat="1" ht="15.75">
      <c r="A46" s="661" t="s">
        <v>1799</v>
      </c>
      <c r="B46" s="1023" t="s">
        <v>1009</v>
      </c>
      <c r="C46" s="32" t="s">
        <v>355</v>
      </c>
      <c r="D46" s="1010">
        <v>14.3</v>
      </c>
      <c r="E46" s="656"/>
      <c r="F46" s="614"/>
      <c r="G46" s="614"/>
      <c r="H46" s="614"/>
      <c r="I46" s="614"/>
      <c r="J46" s="704"/>
      <c r="K46" s="698"/>
      <c r="L46" s="699"/>
      <c r="M46" s="699"/>
      <c r="N46" s="699"/>
      <c r="O46" s="699"/>
      <c r="P46" s="700"/>
      <c r="Q46" s="700"/>
      <c r="R46" s="702"/>
    </row>
    <row r="47" spans="1:18" s="617" customFormat="1" ht="15.75">
      <c r="A47" s="661" t="s">
        <v>1800</v>
      </c>
      <c r="B47" s="1024" t="s">
        <v>1010</v>
      </c>
      <c r="C47" s="32" t="s">
        <v>355</v>
      </c>
      <c r="D47" s="1010">
        <v>53.5</v>
      </c>
      <c r="E47" s="656"/>
      <c r="F47" s="614"/>
      <c r="G47" s="614"/>
      <c r="H47" s="614"/>
      <c r="I47" s="614"/>
      <c r="J47" s="704"/>
      <c r="K47" s="698"/>
      <c r="L47" s="699"/>
      <c r="M47" s="699"/>
      <c r="N47" s="699"/>
      <c r="O47" s="699"/>
      <c r="P47" s="700"/>
      <c r="Q47" s="700"/>
      <c r="R47" s="702"/>
    </row>
    <row r="48" spans="1:18" s="617" customFormat="1" ht="15.75">
      <c r="A48" s="661" t="s">
        <v>1801</v>
      </c>
      <c r="B48" s="1023" t="s">
        <v>1011</v>
      </c>
      <c r="C48" s="32" t="s">
        <v>355</v>
      </c>
      <c r="D48" s="1011">
        <v>111.8</v>
      </c>
      <c r="E48" s="656"/>
      <c r="F48" s="614"/>
      <c r="G48" s="614"/>
      <c r="H48" s="614"/>
      <c r="I48" s="614"/>
      <c r="J48" s="704"/>
      <c r="K48" s="698"/>
      <c r="L48" s="699"/>
      <c r="M48" s="699"/>
      <c r="N48" s="699"/>
      <c r="O48" s="699"/>
      <c r="P48" s="700"/>
      <c r="Q48" s="700"/>
      <c r="R48" s="702"/>
    </row>
    <row r="49" spans="1:18" s="617" customFormat="1" ht="15.75">
      <c r="A49" s="666" t="s">
        <v>1802</v>
      </c>
      <c r="B49" s="1029" t="s">
        <v>1006</v>
      </c>
      <c r="C49" s="663" t="s">
        <v>989</v>
      </c>
      <c r="D49" s="663">
        <v>388.8</v>
      </c>
      <c r="E49" s="656"/>
      <c r="F49" s="614"/>
      <c r="G49" s="614"/>
      <c r="H49" s="614"/>
      <c r="I49" s="614"/>
      <c r="J49" s="704"/>
      <c r="K49" s="698"/>
      <c r="L49" s="699"/>
      <c r="M49" s="699"/>
      <c r="N49" s="699"/>
      <c r="O49" s="699"/>
      <c r="P49" s="700"/>
      <c r="Q49" s="700"/>
      <c r="R49" s="702"/>
    </row>
    <row r="50" spans="1:18" s="617" customFormat="1" ht="25.5">
      <c r="A50" s="667">
        <v>19</v>
      </c>
      <c r="B50" s="1027" t="s">
        <v>1848</v>
      </c>
      <c r="C50" s="657" t="s">
        <v>989</v>
      </c>
      <c r="D50" s="657">
        <v>23</v>
      </c>
      <c r="E50" s="656"/>
      <c r="F50" s="614"/>
      <c r="G50" s="614"/>
      <c r="H50" s="614"/>
      <c r="I50" s="614"/>
      <c r="J50" s="704"/>
      <c r="K50" s="698"/>
      <c r="L50" s="699"/>
      <c r="M50" s="699"/>
      <c r="N50" s="699"/>
      <c r="O50" s="699"/>
      <c r="P50" s="700"/>
      <c r="Q50" s="700"/>
      <c r="R50" s="702"/>
    </row>
    <row r="51" spans="1:18" s="124" customFormat="1" ht="15.75">
      <c r="A51" s="661" t="s">
        <v>1791</v>
      </c>
      <c r="B51" s="1024" t="s">
        <v>1847</v>
      </c>
      <c r="C51" s="32" t="s">
        <v>355</v>
      </c>
      <c r="D51" s="1010">
        <v>4.4000000000000004</v>
      </c>
      <c r="E51" s="707"/>
      <c r="F51" s="707"/>
      <c r="G51" s="707"/>
      <c r="H51" s="707"/>
      <c r="I51" s="707"/>
      <c r="J51" s="707"/>
      <c r="K51" s="708"/>
      <c r="L51" s="639"/>
      <c r="M51" s="639"/>
      <c r="N51" s="639"/>
      <c r="O51" s="639"/>
      <c r="P51" s="709"/>
      <c r="Q51" s="709"/>
      <c r="R51" s="707"/>
    </row>
    <row r="52" spans="1:18" s="124" customFormat="1" ht="15.75">
      <c r="A52" s="661" t="s">
        <v>1792</v>
      </c>
      <c r="B52" s="1023" t="s">
        <v>1011</v>
      </c>
      <c r="C52" s="32" t="s">
        <v>355</v>
      </c>
      <c r="D52" s="1010">
        <v>7.9</v>
      </c>
      <c r="E52" s="707"/>
      <c r="F52" s="707"/>
      <c r="G52" s="707"/>
      <c r="H52" s="707"/>
      <c r="I52" s="707"/>
      <c r="J52" s="707"/>
      <c r="K52" s="708"/>
      <c r="L52" s="639"/>
      <c r="M52" s="639"/>
      <c r="N52" s="639"/>
      <c r="O52" s="639"/>
      <c r="P52" s="709"/>
      <c r="Q52" s="709"/>
      <c r="R52" s="707"/>
    </row>
    <row r="53" spans="1:18" s="124" customFormat="1" ht="15.75">
      <c r="A53" s="661" t="s">
        <v>1803</v>
      </c>
      <c r="B53" s="1029" t="s">
        <v>1006</v>
      </c>
      <c r="C53" s="657" t="s">
        <v>989</v>
      </c>
      <c r="D53" s="663">
        <v>27.6</v>
      </c>
      <c r="E53" s="707"/>
      <c r="F53" s="707"/>
      <c r="G53" s="707"/>
      <c r="H53" s="707"/>
      <c r="I53" s="707"/>
      <c r="J53" s="707"/>
      <c r="K53" s="708"/>
      <c r="L53" s="639"/>
      <c r="M53" s="639"/>
      <c r="N53" s="639"/>
      <c r="O53" s="639"/>
      <c r="P53" s="709"/>
      <c r="Q53" s="709"/>
      <c r="R53" s="707"/>
    </row>
    <row r="54" spans="1:18" s="124" customFormat="1" ht="15.75">
      <c r="A54" s="669">
        <v>20</v>
      </c>
      <c r="B54" s="1029" t="s">
        <v>1796</v>
      </c>
      <c r="C54" s="659" t="s">
        <v>989</v>
      </c>
      <c r="D54" s="663">
        <v>36</v>
      </c>
      <c r="E54" s="707"/>
      <c r="F54" s="707"/>
      <c r="G54" s="707"/>
      <c r="H54" s="707"/>
      <c r="I54" s="707"/>
      <c r="J54" s="707"/>
      <c r="K54" s="708"/>
      <c r="L54" s="639"/>
      <c r="M54" s="639"/>
      <c r="N54" s="639"/>
      <c r="O54" s="639"/>
      <c r="P54" s="709"/>
      <c r="Q54" s="709"/>
      <c r="R54" s="707"/>
    </row>
    <row r="55" spans="1:18" s="617" customFormat="1" ht="15.75">
      <c r="A55" s="661" t="s">
        <v>1804</v>
      </c>
      <c r="B55" s="1023" t="s">
        <v>1795</v>
      </c>
      <c r="C55" s="659" t="s">
        <v>989</v>
      </c>
      <c r="D55" s="663">
        <v>36</v>
      </c>
      <c r="E55" s="656"/>
      <c r="F55" s="614"/>
      <c r="G55" s="614"/>
      <c r="H55" s="614"/>
      <c r="I55" s="614"/>
      <c r="J55" s="704"/>
      <c r="K55" s="698"/>
      <c r="L55" s="699"/>
      <c r="M55" s="699"/>
      <c r="N55" s="699"/>
      <c r="O55" s="699"/>
      <c r="P55" s="700"/>
      <c r="Q55" s="700"/>
      <c r="R55" s="702"/>
    </row>
    <row r="56" spans="1:18" s="617" customFormat="1" ht="15.75">
      <c r="A56" s="661" t="s">
        <v>1805</v>
      </c>
      <c r="B56" s="1024" t="s">
        <v>1798</v>
      </c>
      <c r="C56" s="32" t="s">
        <v>355</v>
      </c>
      <c r="D56" s="1010">
        <v>5.9</v>
      </c>
      <c r="E56" s="656"/>
      <c r="F56" s="614"/>
      <c r="G56" s="614"/>
      <c r="H56" s="614"/>
      <c r="I56" s="614"/>
      <c r="J56" s="704"/>
      <c r="K56" s="698"/>
      <c r="L56" s="699"/>
      <c r="M56" s="699"/>
      <c r="N56" s="699"/>
      <c r="O56" s="699"/>
      <c r="P56" s="700"/>
      <c r="Q56" s="700"/>
      <c r="R56" s="702"/>
    </row>
    <row r="57" spans="1:18" s="617" customFormat="1" ht="15.75">
      <c r="A57" s="661" t="s">
        <v>1806</v>
      </c>
      <c r="B57" s="1023" t="s">
        <v>1011</v>
      </c>
      <c r="C57" s="32" t="s">
        <v>355</v>
      </c>
      <c r="D57" s="1010">
        <v>12.4</v>
      </c>
      <c r="E57" s="656"/>
      <c r="F57" s="614"/>
      <c r="G57" s="614"/>
      <c r="H57" s="614"/>
      <c r="I57" s="614"/>
      <c r="J57" s="704"/>
      <c r="K57" s="698"/>
      <c r="L57" s="699"/>
      <c r="M57" s="699"/>
      <c r="N57" s="699"/>
      <c r="O57" s="699"/>
      <c r="P57" s="700"/>
      <c r="Q57" s="700"/>
      <c r="R57" s="702"/>
    </row>
    <row r="58" spans="1:18" s="617" customFormat="1" ht="15.75">
      <c r="A58" s="664">
        <v>21</v>
      </c>
      <c r="B58" s="665" t="s">
        <v>1641</v>
      </c>
      <c r="C58" s="309" t="s">
        <v>989</v>
      </c>
      <c r="D58" s="663">
        <v>1434</v>
      </c>
      <c r="E58" s="656"/>
      <c r="F58" s="614"/>
      <c r="G58" s="614"/>
      <c r="H58" s="614"/>
      <c r="I58" s="614"/>
      <c r="J58" s="704"/>
      <c r="K58" s="698"/>
      <c r="L58" s="699"/>
      <c r="M58" s="699"/>
      <c r="N58" s="699"/>
      <c r="O58" s="699"/>
      <c r="P58" s="700"/>
      <c r="Q58" s="700"/>
      <c r="R58" s="702"/>
    </row>
    <row r="59" spans="1:18" s="617" customFormat="1" ht="15.75">
      <c r="A59" s="661" t="s">
        <v>1807</v>
      </c>
      <c r="B59" s="662" t="s">
        <v>1012</v>
      </c>
      <c r="C59" s="309" t="s">
        <v>989</v>
      </c>
      <c r="D59" s="663">
        <v>1434</v>
      </c>
      <c r="E59" s="656"/>
      <c r="F59" s="614"/>
      <c r="G59" s="614"/>
      <c r="H59" s="614"/>
      <c r="I59" s="614"/>
      <c r="J59" s="704"/>
      <c r="K59" s="698"/>
      <c r="L59" s="699"/>
      <c r="M59" s="699"/>
      <c r="N59" s="699"/>
      <c r="O59" s="699"/>
      <c r="P59" s="700"/>
      <c r="Q59" s="700"/>
      <c r="R59" s="702"/>
    </row>
    <row r="60" spans="1:18" s="617" customFormat="1" ht="15.75">
      <c r="A60" s="524">
        <v>22</v>
      </c>
      <c r="B60" s="662" t="s">
        <v>1642</v>
      </c>
      <c r="C60" s="663" t="s">
        <v>989</v>
      </c>
      <c r="D60" s="663">
        <v>38</v>
      </c>
      <c r="E60" s="701"/>
      <c r="F60" s="616"/>
      <c r="G60" s="616"/>
      <c r="H60" s="616"/>
      <c r="I60" s="616"/>
      <c r="J60" s="704"/>
      <c r="K60" s="698"/>
      <c r="L60" s="699"/>
      <c r="M60" s="699"/>
      <c r="N60" s="699"/>
      <c r="O60" s="699"/>
      <c r="P60" s="700"/>
      <c r="Q60" s="700"/>
      <c r="R60" s="702"/>
    </row>
    <row r="61" spans="1:18" s="617" customFormat="1" ht="15.75">
      <c r="A61" s="661" t="s">
        <v>1808</v>
      </c>
      <c r="B61" s="662" t="s">
        <v>1003</v>
      </c>
      <c r="C61" s="663" t="s">
        <v>989</v>
      </c>
      <c r="D61" s="663">
        <v>38</v>
      </c>
      <c r="E61" s="656"/>
      <c r="F61" s="614"/>
      <c r="G61" s="614"/>
      <c r="H61" s="614"/>
      <c r="I61" s="614"/>
      <c r="J61" s="704"/>
      <c r="K61" s="698"/>
      <c r="L61" s="699"/>
      <c r="M61" s="699"/>
      <c r="N61" s="699"/>
      <c r="O61" s="699"/>
      <c r="P61" s="700"/>
      <c r="Q61" s="700"/>
      <c r="R61" s="702"/>
    </row>
    <row r="62" spans="1:18" s="617" customFormat="1" ht="15.75">
      <c r="A62" s="661" t="s">
        <v>1809</v>
      </c>
      <c r="B62" s="662" t="s">
        <v>1013</v>
      </c>
      <c r="C62" s="663" t="s">
        <v>989</v>
      </c>
      <c r="D62" s="663">
        <v>38</v>
      </c>
      <c r="E62" s="656"/>
      <c r="F62" s="614"/>
      <c r="G62" s="614"/>
      <c r="H62" s="614"/>
      <c r="I62" s="614"/>
      <c r="J62" s="704"/>
      <c r="K62" s="698"/>
      <c r="L62" s="699"/>
      <c r="M62" s="699"/>
      <c r="N62" s="699"/>
      <c r="O62" s="699"/>
      <c r="P62" s="700"/>
      <c r="Q62" s="700"/>
      <c r="R62" s="702"/>
    </row>
    <row r="63" spans="1:18" s="617" customFormat="1" ht="15.75">
      <c r="A63" s="671"/>
      <c r="B63" s="672" t="s">
        <v>1066</v>
      </c>
      <c r="C63" s="671"/>
      <c r="D63" s="673"/>
      <c r="E63" s="656"/>
      <c r="F63" s="614"/>
      <c r="G63" s="614"/>
      <c r="H63" s="614"/>
      <c r="I63" s="614"/>
      <c r="J63" s="704"/>
      <c r="K63" s="698"/>
      <c r="L63" s="699"/>
      <c r="M63" s="699"/>
      <c r="N63" s="699"/>
      <c r="O63" s="699"/>
      <c r="P63" s="700"/>
      <c r="Q63" s="700"/>
      <c r="R63" s="702"/>
    </row>
    <row r="64" spans="1:18" s="617" customFormat="1" ht="15.75">
      <c r="A64" s="663">
        <v>23</v>
      </c>
      <c r="B64" s="662" t="s">
        <v>1066</v>
      </c>
      <c r="C64" s="663" t="s">
        <v>15</v>
      </c>
      <c r="D64" s="670">
        <v>3</v>
      </c>
      <c r="E64" s="656"/>
      <c r="F64" s="614"/>
      <c r="G64" s="614"/>
      <c r="H64" s="614"/>
      <c r="I64" s="614"/>
      <c r="J64" s="704"/>
      <c r="K64" s="698"/>
      <c r="L64" s="699"/>
      <c r="M64" s="699"/>
      <c r="N64" s="699"/>
      <c r="O64" s="699"/>
      <c r="P64" s="700"/>
      <c r="Q64" s="700"/>
      <c r="R64" s="702"/>
    </row>
    <row r="65" spans="1:18" s="617" customFormat="1" ht="15.75">
      <c r="A65" s="663">
        <v>24</v>
      </c>
      <c r="B65" s="662" t="s">
        <v>1320</v>
      </c>
      <c r="C65" s="663" t="s">
        <v>23</v>
      </c>
      <c r="D65" s="663">
        <v>4</v>
      </c>
      <c r="E65" s="656"/>
      <c r="F65" s="614"/>
      <c r="G65" s="614"/>
      <c r="H65" s="614"/>
      <c r="I65" s="614"/>
      <c r="J65" s="704"/>
      <c r="K65" s="698"/>
      <c r="L65" s="699"/>
      <c r="M65" s="699"/>
      <c r="N65" s="699"/>
      <c r="O65" s="699"/>
      <c r="P65" s="700"/>
      <c r="Q65" s="700"/>
      <c r="R65" s="702"/>
    </row>
    <row r="66" spans="1:18" s="617" customFormat="1" ht="15.75">
      <c r="A66" s="663">
        <v>25</v>
      </c>
      <c r="B66" s="662" t="s">
        <v>1321</v>
      </c>
      <c r="C66" s="663" t="s">
        <v>23</v>
      </c>
      <c r="D66" s="663">
        <v>3</v>
      </c>
      <c r="E66" s="701"/>
      <c r="F66" s="616"/>
      <c r="G66" s="616"/>
      <c r="H66" s="616"/>
      <c r="I66" s="616"/>
      <c r="J66" s="704"/>
      <c r="K66" s="698"/>
      <c r="L66" s="699"/>
      <c r="M66" s="699"/>
      <c r="N66" s="699"/>
      <c r="O66" s="699"/>
      <c r="P66" s="700"/>
      <c r="Q66" s="700"/>
      <c r="R66" s="702"/>
    </row>
    <row r="67" spans="1:18" s="617" customFormat="1" ht="15.75">
      <c r="A67" s="663">
        <v>26</v>
      </c>
      <c r="B67" s="662" t="s">
        <v>1322</v>
      </c>
      <c r="C67" s="663" t="s">
        <v>989</v>
      </c>
      <c r="D67" s="663">
        <v>1</v>
      </c>
      <c r="E67" s="656"/>
      <c r="F67" s="614"/>
      <c r="G67" s="614"/>
      <c r="H67" s="614"/>
      <c r="I67" s="614"/>
      <c r="J67" s="704"/>
      <c r="K67" s="698"/>
      <c r="L67" s="699"/>
      <c r="M67" s="699"/>
      <c r="N67" s="699"/>
      <c r="O67" s="699"/>
      <c r="P67" s="700"/>
      <c r="Q67" s="700"/>
      <c r="R67" s="702"/>
    </row>
    <row r="68" spans="1:18" s="617" customFormat="1" ht="15.75">
      <c r="A68" s="663">
        <v>27</v>
      </c>
      <c r="B68" s="662" t="s">
        <v>1067</v>
      </c>
      <c r="C68" s="663" t="s">
        <v>23</v>
      </c>
      <c r="D68" s="663">
        <v>12</v>
      </c>
      <c r="E68" s="656"/>
      <c r="F68" s="614"/>
      <c r="G68" s="614"/>
      <c r="H68" s="614"/>
      <c r="I68" s="614"/>
      <c r="J68" s="704"/>
      <c r="K68" s="711"/>
      <c r="L68" s="712"/>
      <c r="M68" s="712"/>
      <c r="N68" s="712"/>
      <c r="O68" s="712"/>
      <c r="P68" s="713"/>
      <c r="Q68" s="713"/>
      <c r="R68" s="702"/>
    </row>
    <row r="69" spans="1:18" s="617" customFormat="1" ht="15.75">
      <c r="A69" s="612"/>
      <c r="B69" s="675" t="s">
        <v>1014</v>
      </c>
      <c r="C69" s="612"/>
      <c r="D69" s="676"/>
      <c r="E69" s="656"/>
      <c r="F69" s="614"/>
      <c r="G69" s="614"/>
      <c r="H69" s="614"/>
      <c r="I69" s="614"/>
      <c r="J69" s="706"/>
      <c r="K69" s="711"/>
      <c r="L69" s="712"/>
      <c r="M69" s="712"/>
      <c r="N69" s="712"/>
      <c r="O69" s="712"/>
      <c r="P69" s="713"/>
      <c r="Q69" s="713"/>
      <c r="R69" s="702"/>
    </row>
    <row r="70" spans="1:18" ht="51">
      <c r="A70" s="678">
        <v>28</v>
      </c>
      <c r="B70" s="677" t="s">
        <v>1652</v>
      </c>
      <c r="C70" s="678" t="s">
        <v>14</v>
      </c>
      <c r="D70" s="678">
        <v>1</v>
      </c>
      <c r="E70" s="321"/>
      <c r="F70" s="321"/>
      <c r="G70" s="321"/>
      <c r="H70" s="321"/>
      <c r="I70" s="321"/>
      <c r="J70" s="321"/>
      <c r="K70" s="321"/>
      <c r="L70" s="321"/>
      <c r="M70" s="321"/>
      <c r="N70" s="321"/>
      <c r="O70" s="321"/>
      <c r="P70" s="321"/>
      <c r="Q70" s="321"/>
      <c r="R70" s="321"/>
    </row>
    <row r="71" spans="1:18" ht="51">
      <c r="A71" s="678">
        <f t="shared" ref="A71:A72" si="0">+A70+1</f>
        <v>29</v>
      </c>
      <c r="B71" s="680" t="s">
        <v>1651</v>
      </c>
      <c r="C71" s="678" t="s">
        <v>15</v>
      </c>
      <c r="D71" s="679">
        <v>1</v>
      </c>
    </row>
    <row r="72" spans="1:18" ht="38.25">
      <c r="A72" s="681">
        <f t="shared" si="0"/>
        <v>30</v>
      </c>
      <c r="B72" s="682" t="s">
        <v>1653</v>
      </c>
      <c r="C72" s="681" t="s">
        <v>15</v>
      </c>
      <c r="D72" s="683">
        <v>2</v>
      </c>
    </row>
    <row r="73" spans="1:18" ht="13.5" thickBot="1">
      <c r="A73" s="26"/>
      <c r="B73" s="27"/>
      <c r="C73" s="28"/>
      <c r="D73" s="28"/>
    </row>
    <row r="74" spans="1:18" ht="13.5" thickTop="1">
      <c r="A74" s="684"/>
      <c r="B74" s="685"/>
      <c r="C74" s="685"/>
      <c r="D74" s="686"/>
    </row>
    <row r="75" spans="1:18">
      <c r="A75" s="684"/>
      <c r="B75" s="685"/>
      <c r="C75" s="685"/>
      <c r="D75" s="686"/>
    </row>
    <row r="76" spans="1:18">
      <c r="A76" s="684"/>
      <c r="B76" s="1012" t="s">
        <v>1880</v>
      </c>
      <c r="C76" s="685"/>
      <c r="D76" s="686"/>
    </row>
    <row r="77" spans="1:18">
      <c r="A77" s="684"/>
      <c r="B77" s="1013" t="s">
        <v>1881</v>
      </c>
      <c r="C77" s="685"/>
      <c r="D77" s="686"/>
    </row>
    <row r="78" spans="1:18" ht="27.75">
      <c r="B78" s="1014" t="s">
        <v>1888</v>
      </c>
      <c r="C78" s="685"/>
      <c r="D78" s="686"/>
    </row>
    <row r="79" spans="1:18">
      <c r="B79" s="1013" t="s">
        <v>1889</v>
      </c>
      <c r="C79" s="685"/>
      <c r="D79" s="686"/>
    </row>
    <row r="80" spans="1:18">
      <c r="B80" s="1013" t="s">
        <v>1882</v>
      </c>
      <c r="C80" s="685"/>
      <c r="D80" s="686"/>
    </row>
    <row r="81" spans="1:4">
      <c r="B81" s="1013" t="s">
        <v>1883</v>
      </c>
      <c r="C81" s="685"/>
      <c r="D81" s="686"/>
    </row>
    <row r="82" spans="1:4">
      <c r="B82" s="1013" t="s">
        <v>1884</v>
      </c>
      <c r="C82" s="685"/>
      <c r="D82" s="686"/>
    </row>
    <row r="83" spans="1:4">
      <c r="B83" s="1013" t="s">
        <v>1885</v>
      </c>
      <c r="C83" s="685"/>
      <c r="D83" s="686"/>
    </row>
    <row r="84" spans="1:4">
      <c r="B84" s="1013" t="s">
        <v>1886</v>
      </c>
      <c r="C84" s="685"/>
      <c r="D84" s="686"/>
    </row>
    <row r="85" spans="1:4">
      <c r="B85" s="1013" t="s">
        <v>1887</v>
      </c>
      <c r="C85" s="685"/>
      <c r="D85" s="686"/>
    </row>
    <row r="86" spans="1:4">
      <c r="B86" s="685"/>
      <c r="C86" s="685"/>
      <c r="D86" s="686"/>
    </row>
    <row r="87" spans="1:4">
      <c r="A87" s="502"/>
      <c r="B87" s="503"/>
      <c r="C87" s="503"/>
      <c r="D87" s="504"/>
    </row>
    <row r="88" spans="1:4">
      <c r="A88" s="224" t="s">
        <v>1810</v>
      </c>
      <c r="C88" s="29"/>
      <c r="D88" s="30"/>
    </row>
    <row r="89" spans="1:4">
      <c r="A89" s="226" t="s">
        <v>1324</v>
      </c>
      <c r="C89" s="9"/>
      <c r="D89" s="19"/>
    </row>
    <row r="90" spans="1:4">
      <c r="A90" s="227"/>
      <c r="C90" s="9"/>
      <c r="D90" s="19"/>
    </row>
    <row r="91" spans="1:4">
      <c r="A91" s="227"/>
      <c r="D91" s="9"/>
    </row>
    <row r="92" spans="1:4">
      <c r="A92" s="224" t="s">
        <v>1811</v>
      </c>
    </row>
    <row r="93" spans="1:4">
      <c r="A93" s="226" t="s">
        <v>1324</v>
      </c>
    </row>
    <row r="94" spans="1:4">
      <c r="A94" s="227" t="s">
        <v>1326</v>
      </c>
    </row>
  </sheetData>
  <mergeCells count="12">
    <mergeCell ref="L15:O15"/>
    <mergeCell ref="E11:I11"/>
    <mergeCell ref="E12:E14"/>
    <mergeCell ref="F12:F14"/>
    <mergeCell ref="G12:G14"/>
    <mergeCell ref="H12:H14"/>
    <mergeCell ref="I12:I14"/>
    <mergeCell ref="B9:D9"/>
    <mergeCell ref="A11:A14"/>
    <mergeCell ref="B11:B14"/>
    <mergeCell ref="C11:C14"/>
    <mergeCell ref="D11:D14"/>
  </mergeCells>
  <conditionalFormatting sqref="B10">
    <cfRule type="cellIs" dxfId="0" priority="3" stopIfTrue="1" operator="equal">
      <formula>0</formula>
    </cfRule>
  </conditionalFormatting>
  <conditionalFormatting sqref="Q15:Q69">
    <cfRule type="aboveAverage" priority="8" aboveAverage="0"/>
  </conditionalFormatting>
  <printOptions horizontalCentered="1"/>
  <pageMargins left="0.31496062992125984" right="0.31496062992125984" top="0.94488188976377963" bottom="0.35433070866141736" header="0.31496062992125984" footer="0.31496062992125984"/>
  <pageSetup paperSize="9" fitToHeight="0" orientation="landscape" r:id="rId1"/>
  <rowBreaks count="1" manualBreakCount="1">
    <brk id="53" max="15" man="1"/>
  </rowBreaks>
</worksheet>
</file>

<file path=xl/worksheets/sheet15.xml><?xml version="1.0" encoding="utf-8"?>
<worksheet xmlns="http://schemas.openxmlformats.org/spreadsheetml/2006/main" xmlns:r="http://schemas.openxmlformats.org/officeDocument/2006/relationships">
  <dimension ref="A1:K392"/>
  <sheetViews>
    <sheetView zoomScale="105" zoomScaleNormal="105" zoomScaleSheetLayoutView="85" workbookViewId="0">
      <selection activeCell="J45" sqref="J45"/>
    </sheetView>
  </sheetViews>
  <sheetFormatPr defaultRowHeight="15" customHeight="1"/>
  <cols>
    <col min="1" max="1" width="6.6640625" style="1087" customWidth="1"/>
    <col min="2" max="2" width="51.33203125" style="1088" customWidth="1"/>
    <col min="3" max="3" width="9.21875" style="1089" customWidth="1"/>
    <col min="4" max="5" width="6.33203125" style="1088" customWidth="1"/>
    <col min="6" max="6" width="18.5546875" style="1090" customWidth="1"/>
    <col min="7" max="7" width="9.77734375" style="1034" customWidth="1"/>
    <col min="8" max="10" width="8.88671875" style="1034"/>
    <col min="11" max="11" width="8.88671875" style="1034" customWidth="1"/>
    <col min="12" max="256" width="8.88671875" style="1034"/>
    <col min="257" max="257" width="6.6640625" style="1034" customWidth="1"/>
    <col min="258" max="258" width="51.33203125" style="1034" customWidth="1"/>
    <col min="259" max="259" width="9.21875" style="1034" customWidth="1"/>
    <col min="260" max="261" width="6.33203125" style="1034" customWidth="1"/>
    <col min="262" max="262" width="18.5546875" style="1034" customWidth="1"/>
    <col min="263" max="263" width="9.77734375" style="1034" customWidth="1"/>
    <col min="264" max="266" width="8.88671875" style="1034"/>
    <col min="267" max="267" width="8.88671875" style="1034" customWidth="1"/>
    <col min="268" max="512" width="8.88671875" style="1034"/>
    <col min="513" max="513" width="6.6640625" style="1034" customWidth="1"/>
    <col min="514" max="514" width="51.33203125" style="1034" customWidth="1"/>
    <col min="515" max="515" width="9.21875" style="1034" customWidth="1"/>
    <col min="516" max="517" width="6.33203125" style="1034" customWidth="1"/>
    <col min="518" max="518" width="18.5546875" style="1034" customWidth="1"/>
    <col min="519" max="519" width="9.77734375" style="1034" customWidth="1"/>
    <col min="520" max="522" width="8.88671875" style="1034"/>
    <col min="523" max="523" width="8.88671875" style="1034" customWidth="1"/>
    <col min="524" max="768" width="8.88671875" style="1034"/>
    <col min="769" max="769" width="6.6640625" style="1034" customWidth="1"/>
    <col min="770" max="770" width="51.33203125" style="1034" customWidth="1"/>
    <col min="771" max="771" width="9.21875" style="1034" customWidth="1"/>
    <col min="772" max="773" width="6.33203125" style="1034" customWidth="1"/>
    <col min="774" max="774" width="18.5546875" style="1034" customWidth="1"/>
    <col min="775" max="775" width="9.77734375" style="1034" customWidth="1"/>
    <col min="776" max="778" width="8.88671875" style="1034"/>
    <col min="779" max="779" width="8.88671875" style="1034" customWidth="1"/>
    <col min="780" max="1024" width="8.88671875" style="1034"/>
    <col min="1025" max="1025" width="6.6640625" style="1034" customWidth="1"/>
    <col min="1026" max="1026" width="51.33203125" style="1034" customWidth="1"/>
    <col min="1027" max="1027" width="9.21875" style="1034" customWidth="1"/>
    <col min="1028" max="1029" width="6.33203125" style="1034" customWidth="1"/>
    <col min="1030" max="1030" width="18.5546875" style="1034" customWidth="1"/>
    <col min="1031" max="1031" width="9.77734375" style="1034" customWidth="1"/>
    <col min="1032" max="1034" width="8.88671875" style="1034"/>
    <col min="1035" max="1035" width="8.88671875" style="1034" customWidth="1"/>
    <col min="1036" max="1280" width="8.88671875" style="1034"/>
    <col min="1281" max="1281" width="6.6640625" style="1034" customWidth="1"/>
    <col min="1282" max="1282" width="51.33203125" style="1034" customWidth="1"/>
    <col min="1283" max="1283" width="9.21875" style="1034" customWidth="1"/>
    <col min="1284" max="1285" width="6.33203125" style="1034" customWidth="1"/>
    <col min="1286" max="1286" width="18.5546875" style="1034" customWidth="1"/>
    <col min="1287" max="1287" width="9.77734375" style="1034" customWidth="1"/>
    <col min="1288" max="1290" width="8.88671875" style="1034"/>
    <col min="1291" max="1291" width="8.88671875" style="1034" customWidth="1"/>
    <col min="1292" max="1536" width="8.88671875" style="1034"/>
    <col min="1537" max="1537" width="6.6640625" style="1034" customWidth="1"/>
    <col min="1538" max="1538" width="51.33203125" style="1034" customWidth="1"/>
    <col min="1539" max="1539" width="9.21875" style="1034" customWidth="1"/>
    <col min="1540" max="1541" width="6.33203125" style="1034" customWidth="1"/>
    <col min="1542" max="1542" width="18.5546875" style="1034" customWidth="1"/>
    <col min="1543" max="1543" width="9.77734375" style="1034" customWidth="1"/>
    <col min="1544" max="1546" width="8.88671875" style="1034"/>
    <col min="1547" max="1547" width="8.88671875" style="1034" customWidth="1"/>
    <col min="1548" max="1792" width="8.88671875" style="1034"/>
    <col min="1793" max="1793" width="6.6640625" style="1034" customWidth="1"/>
    <col min="1794" max="1794" width="51.33203125" style="1034" customWidth="1"/>
    <col min="1795" max="1795" width="9.21875" style="1034" customWidth="1"/>
    <col min="1796" max="1797" width="6.33203125" style="1034" customWidth="1"/>
    <col min="1798" max="1798" width="18.5546875" style="1034" customWidth="1"/>
    <col min="1799" max="1799" width="9.77734375" style="1034" customWidth="1"/>
    <col min="1800" max="1802" width="8.88671875" style="1034"/>
    <col min="1803" max="1803" width="8.88671875" style="1034" customWidth="1"/>
    <col min="1804" max="2048" width="8.88671875" style="1034"/>
    <col min="2049" max="2049" width="6.6640625" style="1034" customWidth="1"/>
    <col min="2050" max="2050" width="51.33203125" style="1034" customWidth="1"/>
    <col min="2051" max="2051" width="9.21875" style="1034" customWidth="1"/>
    <col min="2052" max="2053" width="6.33203125" style="1034" customWidth="1"/>
    <col min="2054" max="2054" width="18.5546875" style="1034" customWidth="1"/>
    <col min="2055" max="2055" width="9.77734375" style="1034" customWidth="1"/>
    <col min="2056" max="2058" width="8.88671875" style="1034"/>
    <col min="2059" max="2059" width="8.88671875" style="1034" customWidth="1"/>
    <col min="2060" max="2304" width="8.88671875" style="1034"/>
    <col min="2305" max="2305" width="6.6640625" style="1034" customWidth="1"/>
    <col min="2306" max="2306" width="51.33203125" style="1034" customWidth="1"/>
    <col min="2307" max="2307" width="9.21875" style="1034" customWidth="1"/>
    <col min="2308" max="2309" width="6.33203125" style="1034" customWidth="1"/>
    <col min="2310" max="2310" width="18.5546875" style="1034" customWidth="1"/>
    <col min="2311" max="2311" width="9.77734375" style="1034" customWidth="1"/>
    <col min="2312" max="2314" width="8.88671875" style="1034"/>
    <col min="2315" max="2315" width="8.88671875" style="1034" customWidth="1"/>
    <col min="2316" max="2560" width="8.88671875" style="1034"/>
    <col min="2561" max="2561" width="6.6640625" style="1034" customWidth="1"/>
    <col min="2562" max="2562" width="51.33203125" style="1034" customWidth="1"/>
    <col min="2563" max="2563" width="9.21875" style="1034" customWidth="1"/>
    <col min="2564" max="2565" width="6.33203125" style="1034" customWidth="1"/>
    <col min="2566" max="2566" width="18.5546875" style="1034" customWidth="1"/>
    <col min="2567" max="2567" width="9.77734375" style="1034" customWidth="1"/>
    <col min="2568" max="2570" width="8.88671875" style="1034"/>
    <col min="2571" max="2571" width="8.88671875" style="1034" customWidth="1"/>
    <col min="2572" max="2816" width="8.88671875" style="1034"/>
    <col min="2817" max="2817" width="6.6640625" style="1034" customWidth="1"/>
    <col min="2818" max="2818" width="51.33203125" style="1034" customWidth="1"/>
    <col min="2819" max="2819" width="9.21875" style="1034" customWidth="1"/>
    <col min="2820" max="2821" width="6.33203125" style="1034" customWidth="1"/>
    <col min="2822" max="2822" width="18.5546875" style="1034" customWidth="1"/>
    <col min="2823" max="2823" width="9.77734375" style="1034" customWidth="1"/>
    <col min="2824" max="2826" width="8.88671875" style="1034"/>
    <col min="2827" max="2827" width="8.88671875" style="1034" customWidth="1"/>
    <col min="2828" max="3072" width="8.88671875" style="1034"/>
    <col min="3073" max="3073" width="6.6640625" style="1034" customWidth="1"/>
    <col min="3074" max="3074" width="51.33203125" style="1034" customWidth="1"/>
    <col min="3075" max="3075" width="9.21875" style="1034" customWidth="1"/>
    <col min="3076" max="3077" width="6.33203125" style="1034" customWidth="1"/>
    <col min="3078" max="3078" width="18.5546875" style="1034" customWidth="1"/>
    <col min="3079" max="3079" width="9.77734375" style="1034" customWidth="1"/>
    <col min="3080" max="3082" width="8.88671875" style="1034"/>
    <col min="3083" max="3083" width="8.88671875" style="1034" customWidth="1"/>
    <col min="3084" max="3328" width="8.88671875" style="1034"/>
    <col min="3329" max="3329" width="6.6640625" style="1034" customWidth="1"/>
    <col min="3330" max="3330" width="51.33203125" style="1034" customWidth="1"/>
    <col min="3331" max="3331" width="9.21875" style="1034" customWidth="1"/>
    <col min="3332" max="3333" width="6.33203125" style="1034" customWidth="1"/>
    <col min="3334" max="3334" width="18.5546875" style="1034" customWidth="1"/>
    <col min="3335" max="3335" width="9.77734375" style="1034" customWidth="1"/>
    <col min="3336" max="3338" width="8.88671875" style="1034"/>
    <col min="3339" max="3339" width="8.88671875" style="1034" customWidth="1"/>
    <col min="3340" max="3584" width="8.88671875" style="1034"/>
    <col min="3585" max="3585" width="6.6640625" style="1034" customWidth="1"/>
    <col min="3586" max="3586" width="51.33203125" style="1034" customWidth="1"/>
    <col min="3587" max="3587" width="9.21875" style="1034" customWidth="1"/>
    <col min="3588" max="3589" width="6.33203125" style="1034" customWidth="1"/>
    <col min="3590" max="3590" width="18.5546875" style="1034" customWidth="1"/>
    <col min="3591" max="3591" width="9.77734375" style="1034" customWidth="1"/>
    <col min="3592" max="3594" width="8.88671875" style="1034"/>
    <col min="3595" max="3595" width="8.88671875" style="1034" customWidth="1"/>
    <col min="3596" max="3840" width="8.88671875" style="1034"/>
    <col min="3841" max="3841" width="6.6640625" style="1034" customWidth="1"/>
    <col min="3842" max="3842" width="51.33203125" style="1034" customWidth="1"/>
    <col min="3843" max="3843" width="9.21875" style="1034" customWidth="1"/>
    <col min="3844" max="3845" width="6.33203125" style="1034" customWidth="1"/>
    <col min="3846" max="3846" width="18.5546875" style="1034" customWidth="1"/>
    <col min="3847" max="3847" width="9.77734375" style="1034" customWidth="1"/>
    <col min="3848" max="3850" width="8.88671875" style="1034"/>
    <col min="3851" max="3851" width="8.88671875" style="1034" customWidth="1"/>
    <col min="3852" max="4096" width="8.88671875" style="1034"/>
    <col min="4097" max="4097" width="6.6640625" style="1034" customWidth="1"/>
    <col min="4098" max="4098" width="51.33203125" style="1034" customWidth="1"/>
    <col min="4099" max="4099" width="9.21875" style="1034" customWidth="1"/>
    <col min="4100" max="4101" width="6.33203125" style="1034" customWidth="1"/>
    <col min="4102" max="4102" width="18.5546875" style="1034" customWidth="1"/>
    <col min="4103" max="4103" width="9.77734375" style="1034" customWidth="1"/>
    <col min="4104" max="4106" width="8.88671875" style="1034"/>
    <col min="4107" max="4107" width="8.88671875" style="1034" customWidth="1"/>
    <col min="4108" max="4352" width="8.88671875" style="1034"/>
    <col min="4353" max="4353" width="6.6640625" style="1034" customWidth="1"/>
    <col min="4354" max="4354" width="51.33203125" style="1034" customWidth="1"/>
    <col min="4355" max="4355" width="9.21875" style="1034" customWidth="1"/>
    <col min="4356" max="4357" width="6.33203125" style="1034" customWidth="1"/>
    <col min="4358" max="4358" width="18.5546875" style="1034" customWidth="1"/>
    <col min="4359" max="4359" width="9.77734375" style="1034" customWidth="1"/>
    <col min="4360" max="4362" width="8.88671875" style="1034"/>
    <col min="4363" max="4363" width="8.88671875" style="1034" customWidth="1"/>
    <col min="4364" max="4608" width="8.88671875" style="1034"/>
    <col min="4609" max="4609" width="6.6640625" style="1034" customWidth="1"/>
    <col min="4610" max="4610" width="51.33203125" style="1034" customWidth="1"/>
    <col min="4611" max="4611" width="9.21875" style="1034" customWidth="1"/>
    <col min="4612" max="4613" width="6.33203125" style="1034" customWidth="1"/>
    <col min="4614" max="4614" width="18.5546875" style="1034" customWidth="1"/>
    <col min="4615" max="4615" width="9.77734375" style="1034" customWidth="1"/>
    <col min="4616" max="4618" width="8.88671875" style="1034"/>
    <col min="4619" max="4619" width="8.88671875" style="1034" customWidth="1"/>
    <col min="4620" max="4864" width="8.88671875" style="1034"/>
    <col min="4865" max="4865" width="6.6640625" style="1034" customWidth="1"/>
    <col min="4866" max="4866" width="51.33203125" style="1034" customWidth="1"/>
    <col min="4867" max="4867" width="9.21875" style="1034" customWidth="1"/>
    <col min="4868" max="4869" width="6.33203125" style="1034" customWidth="1"/>
    <col min="4870" max="4870" width="18.5546875" style="1034" customWidth="1"/>
    <col min="4871" max="4871" width="9.77734375" style="1034" customWidth="1"/>
    <col min="4872" max="4874" width="8.88671875" style="1034"/>
    <col min="4875" max="4875" width="8.88671875" style="1034" customWidth="1"/>
    <col min="4876" max="5120" width="8.88671875" style="1034"/>
    <col min="5121" max="5121" width="6.6640625" style="1034" customWidth="1"/>
    <col min="5122" max="5122" width="51.33203125" style="1034" customWidth="1"/>
    <col min="5123" max="5123" width="9.21875" style="1034" customWidth="1"/>
    <col min="5124" max="5125" width="6.33203125" style="1034" customWidth="1"/>
    <col min="5126" max="5126" width="18.5546875" style="1034" customWidth="1"/>
    <col min="5127" max="5127" width="9.77734375" style="1034" customWidth="1"/>
    <col min="5128" max="5130" width="8.88671875" style="1034"/>
    <col min="5131" max="5131" width="8.88671875" style="1034" customWidth="1"/>
    <col min="5132" max="5376" width="8.88671875" style="1034"/>
    <col min="5377" max="5377" width="6.6640625" style="1034" customWidth="1"/>
    <col min="5378" max="5378" width="51.33203125" style="1034" customWidth="1"/>
    <col min="5379" max="5379" width="9.21875" style="1034" customWidth="1"/>
    <col min="5380" max="5381" width="6.33203125" style="1034" customWidth="1"/>
    <col min="5382" max="5382" width="18.5546875" style="1034" customWidth="1"/>
    <col min="5383" max="5383" width="9.77734375" style="1034" customWidth="1"/>
    <col min="5384" max="5386" width="8.88671875" style="1034"/>
    <col min="5387" max="5387" width="8.88671875" style="1034" customWidth="1"/>
    <col min="5388" max="5632" width="8.88671875" style="1034"/>
    <col min="5633" max="5633" width="6.6640625" style="1034" customWidth="1"/>
    <col min="5634" max="5634" width="51.33203125" style="1034" customWidth="1"/>
    <col min="5635" max="5635" width="9.21875" style="1034" customWidth="1"/>
    <col min="5636" max="5637" width="6.33203125" style="1034" customWidth="1"/>
    <col min="5638" max="5638" width="18.5546875" style="1034" customWidth="1"/>
    <col min="5639" max="5639" width="9.77734375" style="1034" customWidth="1"/>
    <col min="5640" max="5642" width="8.88671875" style="1034"/>
    <col min="5643" max="5643" width="8.88671875" style="1034" customWidth="1"/>
    <col min="5644" max="5888" width="8.88671875" style="1034"/>
    <col min="5889" max="5889" width="6.6640625" style="1034" customWidth="1"/>
    <col min="5890" max="5890" width="51.33203125" style="1034" customWidth="1"/>
    <col min="5891" max="5891" width="9.21875" style="1034" customWidth="1"/>
    <col min="5892" max="5893" width="6.33203125" style="1034" customWidth="1"/>
    <col min="5894" max="5894" width="18.5546875" style="1034" customWidth="1"/>
    <col min="5895" max="5895" width="9.77734375" style="1034" customWidth="1"/>
    <col min="5896" max="5898" width="8.88671875" style="1034"/>
    <col min="5899" max="5899" width="8.88671875" style="1034" customWidth="1"/>
    <col min="5900" max="6144" width="8.88671875" style="1034"/>
    <col min="6145" max="6145" width="6.6640625" style="1034" customWidth="1"/>
    <col min="6146" max="6146" width="51.33203125" style="1034" customWidth="1"/>
    <col min="6147" max="6147" width="9.21875" style="1034" customWidth="1"/>
    <col min="6148" max="6149" width="6.33203125" style="1034" customWidth="1"/>
    <col min="6150" max="6150" width="18.5546875" style="1034" customWidth="1"/>
    <col min="6151" max="6151" width="9.77734375" style="1034" customWidth="1"/>
    <col min="6152" max="6154" width="8.88671875" style="1034"/>
    <col min="6155" max="6155" width="8.88671875" style="1034" customWidth="1"/>
    <col min="6156" max="6400" width="8.88671875" style="1034"/>
    <col min="6401" max="6401" width="6.6640625" style="1034" customWidth="1"/>
    <col min="6402" max="6402" width="51.33203125" style="1034" customWidth="1"/>
    <col min="6403" max="6403" width="9.21875" style="1034" customWidth="1"/>
    <col min="6404" max="6405" width="6.33203125" style="1034" customWidth="1"/>
    <col min="6406" max="6406" width="18.5546875" style="1034" customWidth="1"/>
    <col min="6407" max="6407" width="9.77734375" style="1034" customWidth="1"/>
    <col min="6408" max="6410" width="8.88671875" style="1034"/>
    <col min="6411" max="6411" width="8.88671875" style="1034" customWidth="1"/>
    <col min="6412" max="6656" width="8.88671875" style="1034"/>
    <col min="6657" max="6657" width="6.6640625" style="1034" customWidth="1"/>
    <col min="6658" max="6658" width="51.33203125" style="1034" customWidth="1"/>
    <col min="6659" max="6659" width="9.21875" style="1034" customWidth="1"/>
    <col min="6660" max="6661" width="6.33203125" style="1034" customWidth="1"/>
    <col min="6662" max="6662" width="18.5546875" style="1034" customWidth="1"/>
    <col min="6663" max="6663" width="9.77734375" style="1034" customWidth="1"/>
    <col min="6664" max="6666" width="8.88671875" style="1034"/>
    <col min="6667" max="6667" width="8.88671875" style="1034" customWidth="1"/>
    <col min="6668" max="6912" width="8.88671875" style="1034"/>
    <col min="6913" max="6913" width="6.6640625" style="1034" customWidth="1"/>
    <col min="6914" max="6914" width="51.33203125" style="1034" customWidth="1"/>
    <col min="6915" max="6915" width="9.21875" style="1034" customWidth="1"/>
    <col min="6916" max="6917" width="6.33203125" style="1034" customWidth="1"/>
    <col min="6918" max="6918" width="18.5546875" style="1034" customWidth="1"/>
    <col min="6919" max="6919" width="9.77734375" style="1034" customWidth="1"/>
    <col min="6920" max="6922" width="8.88671875" style="1034"/>
    <col min="6923" max="6923" width="8.88671875" style="1034" customWidth="1"/>
    <col min="6924" max="7168" width="8.88671875" style="1034"/>
    <col min="7169" max="7169" width="6.6640625" style="1034" customWidth="1"/>
    <col min="7170" max="7170" width="51.33203125" style="1034" customWidth="1"/>
    <col min="7171" max="7171" width="9.21875" style="1034" customWidth="1"/>
    <col min="7172" max="7173" width="6.33203125" style="1034" customWidth="1"/>
    <col min="7174" max="7174" width="18.5546875" style="1034" customWidth="1"/>
    <col min="7175" max="7175" width="9.77734375" style="1034" customWidth="1"/>
    <col min="7176" max="7178" width="8.88671875" style="1034"/>
    <col min="7179" max="7179" width="8.88671875" style="1034" customWidth="1"/>
    <col min="7180" max="7424" width="8.88671875" style="1034"/>
    <col min="7425" max="7425" width="6.6640625" style="1034" customWidth="1"/>
    <col min="7426" max="7426" width="51.33203125" style="1034" customWidth="1"/>
    <col min="7427" max="7427" width="9.21875" style="1034" customWidth="1"/>
    <col min="7428" max="7429" width="6.33203125" style="1034" customWidth="1"/>
    <col min="7430" max="7430" width="18.5546875" style="1034" customWidth="1"/>
    <col min="7431" max="7431" width="9.77734375" style="1034" customWidth="1"/>
    <col min="7432" max="7434" width="8.88671875" style="1034"/>
    <col min="7435" max="7435" width="8.88671875" style="1034" customWidth="1"/>
    <col min="7436" max="7680" width="8.88671875" style="1034"/>
    <col min="7681" max="7681" width="6.6640625" style="1034" customWidth="1"/>
    <col min="7682" max="7682" width="51.33203125" style="1034" customWidth="1"/>
    <col min="7683" max="7683" width="9.21875" style="1034" customWidth="1"/>
    <col min="7684" max="7685" width="6.33203125" style="1034" customWidth="1"/>
    <col min="7686" max="7686" width="18.5546875" style="1034" customWidth="1"/>
    <col min="7687" max="7687" width="9.77734375" style="1034" customWidth="1"/>
    <col min="7688" max="7690" width="8.88671875" style="1034"/>
    <col min="7691" max="7691" width="8.88671875" style="1034" customWidth="1"/>
    <col min="7692" max="7936" width="8.88671875" style="1034"/>
    <col min="7937" max="7937" width="6.6640625" style="1034" customWidth="1"/>
    <col min="7938" max="7938" width="51.33203125" style="1034" customWidth="1"/>
    <col min="7939" max="7939" width="9.21875" style="1034" customWidth="1"/>
    <col min="7940" max="7941" width="6.33203125" style="1034" customWidth="1"/>
    <col min="7942" max="7942" width="18.5546875" style="1034" customWidth="1"/>
    <col min="7943" max="7943" width="9.77734375" style="1034" customWidth="1"/>
    <col min="7944" max="7946" width="8.88671875" style="1034"/>
    <col min="7947" max="7947" width="8.88671875" style="1034" customWidth="1"/>
    <col min="7948" max="8192" width="8.88671875" style="1034"/>
    <col min="8193" max="8193" width="6.6640625" style="1034" customWidth="1"/>
    <col min="8194" max="8194" width="51.33203125" style="1034" customWidth="1"/>
    <col min="8195" max="8195" width="9.21875" style="1034" customWidth="1"/>
    <col min="8196" max="8197" width="6.33203125" style="1034" customWidth="1"/>
    <col min="8198" max="8198" width="18.5546875" style="1034" customWidth="1"/>
    <col min="8199" max="8199" width="9.77734375" style="1034" customWidth="1"/>
    <col min="8200" max="8202" width="8.88671875" style="1034"/>
    <col min="8203" max="8203" width="8.88671875" style="1034" customWidth="1"/>
    <col min="8204" max="8448" width="8.88671875" style="1034"/>
    <col min="8449" max="8449" width="6.6640625" style="1034" customWidth="1"/>
    <col min="8450" max="8450" width="51.33203125" style="1034" customWidth="1"/>
    <col min="8451" max="8451" width="9.21875" style="1034" customWidth="1"/>
    <col min="8452" max="8453" width="6.33203125" style="1034" customWidth="1"/>
    <col min="8454" max="8454" width="18.5546875" style="1034" customWidth="1"/>
    <col min="8455" max="8455" width="9.77734375" style="1034" customWidth="1"/>
    <col min="8456" max="8458" width="8.88671875" style="1034"/>
    <col min="8459" max="8459" width="8.88671875" style="1034" customWidth="1"/>
    <col min="8460" max="8704" width="8.88671875" style="1034"/>
    <col min="8705" max="8705" width="6.6640625" style="1034" customWidth="1"/>
    <col min="8706" max="8706" width="51.33203125" style="1034" customWidth="1"/>
    <col min="8707" max="8707" width="9.21875" style="1034" customWidth="1"/>
    <col min="8708" max="8709" width="6.33203125" style="1034" customWidth="1"/>
    <col min="8710" max="8710" width="18.5546875" style="1034" customWidth="1"/>
    <col min="8711" max="8711" width="9.77734375" style="1034" customWidth="1"/>
    <col min="8712" max="8714" width="8.88671875" style="1034"/>
    <col min="8715" max="8715" width="8.88671875" style="1034" customWidth="1"/>
    <col min="8716" max="8960" width="8.88671875" style="1034"/>
    <col min="8961" max="8961" width="6.6640625" style="1034" customWidth="1"/>
    <col min="8962" max="8962" width="51.33203125" style="1034" customWidth="1"/>
    <col min="8963" max="8963" width="9.21875" style="1034" customWidth="1"/>
    <col min="8964" max="8965" width="6.33203125" style="1034" customWidth="1"/>
    <col min="8966" max="8966" width="18.5546875" style="1034" customWidth="1"/>
    <col min="8967" max="8967" width="9.77734375" style="1034" customWidth="1"/>
    <col min="8968" max="8970" width="8.88671875" style="1034"/>
    <col min="8971" max="8971" width="8.88671875" style="1034" customWidth="1"/>
    <col min="8972" max="9216" width="8.88671875" style="1034"/>
    <col min="9217" max="9217" width="6.6640625" style="1034" customWidth="1"/>
    <col min="9218" max="9218" width="51.33203125" style="1034" customWidth="1"/>
    <col min="9219" max="9219" width="9.21875" style="1034" customWidth="1"/>
    <col min="9220" max="9221" width="6.33203125" style="1034" customWidth="1"/>
    <col min="9222" max="9222" width="18.5546875" style="1034" customWidth="1"/>
    <col min="9223" max="9223" width="9.77734375" style="1034" customWidth="1"/>
    <col min="9224" max="9226" width="8.88671875" style="1034"/>
    <col min="9227" max="9227" width="8.88671875" style="1034" customWidth="1"/>
    <col min="9228" max="9472" width="8.88671875" style="1034"/>
    <col min="9473" max="9473" width="6.6640625" style="1034" customWidth="1"/>
    <col min="9474" max="9474" width="51.33203125" style="1034" customWidth="1"/>
    <col min="9475" max="9475" width="9.21875" style="1034" customWidth="1"/>
    <col min="9476" max="9477" width="6.33203125" style="1034" customWidth="1"/>
    <col min="9478" max="9478" width="18.5546875" style="1034" customWidth="1"/>
    <col min="9479" max="9479" width="9.77734375" style="1034" customWidth="1"/>
    <col min="9480" max="9482" width="8.88671875" style="1034"/>
    <col min="9483" max="9483" width="8.88671875" style="1034" customWidth="1"/>
    <col min="9484" max="9728" width="8.88671875" style="1034"/>
    <col min="9729" max="9729" width="6.6640625" style="1034" customWidth="1"/>
    <col min="9730" max="9730" width="51.33203125" style="1034" customWidth="1"/>
    <col min="9731" max="9731" width="9.21875" style="1034" customWidth="1"/>
    <col min="9732" max="9733" width="6.33203125" style="1034" customWidth="1"/>
    <col min="9734" max="9734" width="18.5546875" style="1034" customWidth="1"/>
    <col min="9735" max="9735" width="9.77734375" style="1034" customWidth="1"/>
    <col min="9736" max="9738" width="8.88671875" style="1034"/>
    <col min="9739" max="9739" width="8.88671875" style="1034" customWidth="1"/>
    <col min="9740" max="9984" width="8.88671875" style="1034"/>
    <col min="9985" max="9985" width="6.6640625" style="1034" customWidth="1"/>
    <col min="9986" max="9986" width="51.33203125" style="1034" customWidth="1"/>
    <col min="9987" max="9987" width="9.21875" style="1034" customWidth="1"/>
    <col min="9988" max="9989" width="6.33203125" style="1034" customWidth="1"/>
    <col min="9990" max="9990" width="18.5546875" style="1034" customWidth="1"/>
    <col min="9991" max="9991" width="9.77734375" style="1034" customWidth="1"/>
    <col min="9992" max="9994" width="8.88671875" style="1034"/>
    <col min="9995" max="9995" width="8.88671875" style="1034" customWidth="1"/>
    <col min="9996" max="10240" width="8.88671875" style="1034"/>
    <col min="10241" max="10241" width="6.6640625" style="1034" customWidth="1"/>
    <col min="10242" max="10242" width="51.33203125" style="1034" customWidth="1"/>
    <col min="10243" max="10243" width="9.21875" style="1034" customWidth="1"/>
    <col min="10244" max="10245" width="6.33203125" style="1034" customWidth="1"/>
    <col min="10246" max="10246" width="18.5546875" style="1034" customWidth="1"/>
    <col min="10247" max="10247" width="9.77734375" style="1034" customWidth="1"/>
    <col min="10248" max="10250" width="8.88671875" style="1034"/>
    <col min="10251" max="10251" width="8.88671875" style="1034" customWidth="1"/>
    <col min="10252" max="10496" width="8.88671875" style="1034"/>
    <col min="10497" max="10497" width="6.6640625" style="1034" customWidth="1"/>
    <col min="10498" max="10498" width="51.33203125" style="1034" customWidth="1"/>
    <col min="10499" max="10499" width="9.21875" style="1034" customWidth="1"/>
    <col min="10500" max="10501" width="6.33203125" style="1034" customWidth="1"/>
    <col min="10502" max="10502" width="18.5546875" style="1034" customWidth="1"/>
    <col min="10503" max="10503" width="9.77734375" style="1034" customWidth="1"/>
    <col min="10504" max="10506" width="8.88671875" style="1034"/>
    <col min="10507" max="10507" width="8.88671875" style="1034" customWidth="1"/>
    <col min="10508" max="10752" width="8.88671875" style="1034"/>
    <col min="10753" max="10753" width="6.6640625" style="1034" customWidth="1"/>
    <col min="10754" max="10754" width="51.33203125" style="1034" customWidth="1"/>
    <col min="10755" max="10755" width="9.21875" style="1034" customWidth="1"/>
    <col min="10756" max="10757" width="6.33203125" style="1034" customWidth="1"/>
    <col min="10758" max="10758" width="18.5546875" style="1034" customWidth="1"/>
    <col min="10759" max="10759" width="9.77734375" style="1034" customWidth="1"/>
    <col min="10760" max="10762" width="8.88671875" style="1034"/>
    <col min="10763" max="10763" width="8.88671875" style="1034" customWidth="1"/>
    <col min="10764" max="11008" width="8.88671875" style="1034"/>
    <col min="11009" max="11009" width="6.6640625" style="1034" customWidth="1"/>
    <col min="11010" max="11010" width="51.33203125" style="1034" customWidth="1"/>
    <col min="11011" max="11011" width="9.21875" style="1034" customWidth="1"/>
    <col min="11012" max="11013" width="6.33203125" style="1034" customWidth="1"/>
    <col min="11014" max="11014" width="18.5546875" style="1034" customWidth="1"/>
    <col min="11015" max="11015" width="9.77734375" style="1034" customWidth="1"/>
    <col min="11016" max="11018" width="8.88671875" style="1034"/>
    <col min="11019" max="11019" width="8.88671875" style="1034" customWidth="1"/>
    <col min="11020" max="11264" width="8.88671875" style="1034"/>
    <col min="11265" max="11265" width="6.6640625" style="1034" customWidth="1"/>
    <col min="11266" max="11266" width="51.33203125" style="1034" customWidth="1"/>
    <col min="11267" max="11267" width="9.21875" style="1034" customWidth="1"/>
    <col min="11268" max="11269" width="6.33203125" style="1034" customWidth="1"/>
    <col min="11270" max="11270" width="18.5546875" style="1034" customWidth="1"/>
    <col min="11271" max="11271" width="9.77734375" style="1034" customWidth="1"/>
    <col min="11272" max="11274" width="8.88671875" style="1034"/>
    <col min="11275" max="11275" width="8.88671875" style="1034" customWidth="1"/>
    <col min="11276" max="11520" width="8.88671875" style="1034"/>
    <col min="11521" max="11521" width="6.6640625" style="1034" customWidth="1"/>
    <col min="11522" max="11522" width="51.33203125" style="1034" customWidth="1"/>
    <col min="11523" max="11523" width="9.21875" style="1034" customWidth="1"/>
    <col min="11524" max="11525" width="6.33203125" style="1034" customWidth="1"/>
    <col min="11526" max="11526" width="18.5546875" style="1034" customWidth="1"/>
    <col min="11527" max="11527" width="9.77734375" style="1034" customWidth="1"/>
    <col min="11528" max="11530" width="8.88671875" style="1034"/>
    <col min="11531" max="11531" width="8.88671875" style="1034" customWidth="1"/>
    <col min="11532" max="11776" width="8.88671875" style="1034"/>
    <col min="11777" max="11777" width="6.6640625" style="1034" customWidth="1"/>
    <col min="11778" max="11778" width="51.33203125" style="1034" customWidth="1"/>
    <col min="11779" max="11779" width="9.21875" style="1034" customWidth="1"/>
    <col min="11780" max="11781" width="6.33203125" style="1034" customWidth="1"/>
    <col min="11782" max="11782" width="18.5546875" style="1034" customWidth="1"/>
    <col min="11783" max="11783" width="9.77734375" style="1034" customWidth="1"/>
    <col min="11784" max="11786" width="8.88671875" style="1034"/>
    <col min="11787" max="11787" width="8.88671875" style="1034" customWidth="1"/>
    <col min="11788" max="12032" width="8.88671875" style="1034"/>
    <col min="12033" max="12033" width="6.6640625" style="1034" customWidth="1"/>
    <col min="12034" max="12034" width="51.33203125" style="1034" customWidth="1"/>
    <col min="12035" max="12035" width="9.21875" style="1034" customWidth="1"/>
    <col min="12036" max="12037" width="6.33203125" style="1034" customWidth="1"/>
    <col min="12038" max="12038" width="18.5546875" style="1034" customWidth="1"/>
    <col min="12039" max="12039" width="9.77734375" style="1034" customWidth="1"/>
    <col min="12040" max="12042" width="8.88671875" style="1034"/>
    <col min="12043" max="12043" width="8.88671875" style="1034" customWidth="1"/>
    <col min="12044" max="12288" width="8.88671875" style="1034"/>
    <col min="12289" max="12289" width="6.6640625" style="1034" customWidth="1"/>
    <col min="12290" max="12290" width="51.33203125" style="1034" customWidth="1"/>
    <col min="12291" max="12291" width="9.21875" style="1034" customWidth="1"/>
    <col min="12292" max="12293" width="6.33203125" style="1034" customWidth="1"/>
    <col min="12294" max="12294" width="18.5546875" style="1034" customWidth="1"/>
    <col min="12295" max="12295" width="9.77734375" style="1034" customWidth="1"/>
    <col min="12296" max="12298" width="8.88671875" style="1034"/>
    <col min="12299" max="12299" width="8.88671875" style="1034" customWidth="1"/>
    <col min="12300" max="12544" width="8.88671875" style="1034"/>
    <col min="12545" max="12545" width="6.6640625" style="1034" customWidth="1"/>
    <col min="12546" max="12546" width="51.33203125" style="1034" customWidth="1"/>
    <col min="12547" max="12547" width="9.21875" style="1034" customWidth="1"/>
    <col min="12548" max="12549" width="6.33203125" style="1034" customWidth="1"/>
    <col min="12550" max="12550" width="18.5546875" style="1034" customWidth="1"/>
    <col min="12551" max="12551" width="9.77734375" style="1034" customWidth="1"/>
    <col min="12552" max="12554" width="8.88671875" style="1034"/>
    <col min="12555" max="12555" width="8.88671875" style="1034" customWidth="1"/>
    <col min="12556" max="12800" width="8.88671875" style="1034"/>
    <col min="12801" max="12801" width="6.6640625" style="1034" customWidth="1"/>
    <col min="12802" max="12802" width="51.33203125" style="1034" customWidth="1"/>
    <col min="12803" max="12803" width="9.21875" style="1034" customWidth="1"/>
    <col min="12804" max="12805" width="6.33203125" style="1034" customWidth="1"/>
    <col min="12806" max="12806" width="18.5546875" style="1034" customWidth="1"/>
    <col min="12807" max="12807" width="9.77734375" style="1034" customWidth="1"/>
    <col min="12808" max="12810" width="8.88671875" style="1034"/>
    <col min="12811" max="12811" width="8.88671875" style="1034" customWidth="1"/>
    <col min="12812" max="13056" width="8.88671875" style="1034"/>
    <col min="13057" max="13057" width="6.6640625" style="1034" customWidth="1"/>
    <col min="13058" max="13058" width="51.33203125" style="1034" customWidth="1"/>
    <col min="13059" max="13059" width="9.21875" style="1034" customWidth="1"/>
    <col min="13060" max="13061" width="6.33203125" style="1034" customWidth="1"/>
    <col min="13062" max="13062" width="18.5546875" style="1034" customWidth="1"/>
    <col min="13063" max="13063" width="9.77734375" style="1034" customWidth="1"/>
    <col min="13064" max="13066" width="8.88671875" style="1034"/>
    <col min="13067" max="13067" width="8.88671875" style="1034" customWidth="1"/>
    <col min="13068" max="13312" width="8.88671875" style="1034"/>
    <col min="13313" max="13313" width="6.6640625" style="1034" customWidth="1"/>
    <col min="13314" max="13314" width="51.33203125" style="1034" customWidth="1"/>
    <col min="13315" max="13315" width="9.21875" style="1034" customWidth="1"/>
    <col min="13316" max="13317" width="6.33203125" style="1034" customWidth="1"/>
    <col min="13318" max="13318" width="18.5546875" style="1034" customWidth="1"/>
    <col min="13319" max="13319" width="9.77734375" style="1034" customWidth="1"/>
    <col min="13320" max="13322" width="8.88671875" style="1034"/>
    <col min="13323" max="13323" width="8.88671875" style="1034" customWidth="1"/>
    <col min="13324" max="13568" width="8.88671875" style="1034"/>
    <col min="13569" max="13569" width="6.6640625" style="1034" customWidth="1"/>
    <col min="13570" max="13570" width="51.33203125" style="1034" customWidth="1"/>
    <col min="13571" max="13571" width="9.21875" style="1034" customWidth="1"/>
    <col min="13572" max="13573" width="6.33203125" style="1034" customWidth="1"/>
    <col min="13574" max="13574" width="18.5546875" style="1034" customWidth="1"/>
    <col min="13575" max="13575" width="9.77734375" style="1034" customWidth="1"/>
    <col min="13576" max="13578" width="8.88671875" style="1034"/>
    <col min="13579" max="13579" width="8.88671875" style="1034" customWidth="1"/>
    <col min="13580" max="13824" width="8.88671875" style="1034"/>
    <col min="13825" max="13825" width="6.6640625" style="1034" customWidth="1"/>
    <col min="13826" max="13826" width="51.33203125" style="1034" customWidth="1"/>
    <col min="13827" max="13827" width="9.21875" style="1034" customWidth="1"/>
    <col min="13828" max="13829" width="6.33203125" style="1034" customWidth="1"/>
    <col min="13830" max="13830" width="18.5546875" style="1034" customWidth="1"/>
    <col min="13831" max="13831" width="9.77734375" style="1034" customWidth="1"/>
    <col min="13832" max="13834" width="8.88671875" style="1034"/>
    <col min="13835" max="13835" width="8.88671875" style="1034" customWidth="1"/>
    <col min="13836" max="14080" width="8.88671875" style="1034"/>
    <col min="14081" max="14081" width="6.6640625" style="1034" customWidth="1"/>
    <col min="14082" max="14082" width="51.33203125" style="1034" customWidth="1"/>
    <col min="14083" max="14083" width="9.21875" style="1034" customWidth="1"/>
    <col min="14084" max="14085" width="6.33203125" style="1034" customWidth="1"/>
    <col min="14086" max="14086" width="18.5546875" style="1034" customWidth="1"/>
    <col min="14087" max="14087" width="9.77734375" style="1034" customWidth="1"/>
    <col min="14088" max="14090" width="8.88671875" style="1034"/>
    <col min="14091" max="14091" width="8.88671875" style="1034" customWidth="1"/>
    <col min="14092" max="14336" width="8.88671875" style="1034"/>
    <col min="14337" max="14337" width="6.6640625" style="1034" customWidth="1"/>
    <col min="14338" max="14338" width="51.33203125" style="1034" customWidth="1"/>
    <col min="14339" max="14339" width="9.21875" style="1034" customWidth="1"/>
    <col min="14340" max="14341" width="6.33203125" style="1034" customWidth="1"/>
    <col min="14342" max="14342" width="18.5546875" style="1034" customWidth="1"/>
    <col min="14343" max="14343" width="9.77734375" style="1034" customWidth="1"/>
    <col min="14344" max="14346" width="8.88671875" style="1034"/>
    <col min="14347" max="14347" width="8.88671875" style="1034" customWidth="1"/>
    <col min="14348" max="14592" width="8.88671875" style="1034"/>
    <col min="14593" max="14593" width="6.6640625" style="1034" customWidth="1"/>
    <col min="14594" max="14594" width="51.33203125" style="1034" customWidth="1"/>
    <col min="14595" max="14595" width="9.21875" style="1034" customWidth="1"/>
    <col min="14596" max="14597" width="6.33203125" style="1034" customWidth="1"/>
    <col min="14598" max="14598" width="18.5546875" style="1034" customWidth="1"/>
    <col min="14599" max="14599" width="9.77734375" style="1034" customWidth="1"/>
    <col min="14600" max="14602" width="8.88671875" style="1034"/>
    <col min="14603" max="14603" width="8.88671875" style="1034" customWidth="1"/>
    <col min="14604" max="14848" width="8.88671875" style="1034"/>
    <col min="14849" max="14849" width="6.6640625" style="1034" customWidth="1"/>
    <col min="14850" max="14850" width="51.33203125" style="1034" customWidth="1"/>
    <col min="14851" max="14851" width="9.21875" style="1034" customWidth="1"/>
    <col min="14852" max="14853" width="6.33203125" style="1034" customWidth="1"/>
    <col min="14854" max="14854" width="18.5546875" style="1034" customWidth="1"/>
    <col min="14855" max="14855" width="9.77734375" style="1034" customWidth="1"/>
    <col min="14856" max="14858" width="8.88671875" style="1034"/>
    <col min="14859" max="14859" width="8.88671875" style="1034" customWidth="1"/>
    <col min="14860" max="15104" width="8.88671875" style="1034"/>
    <col min="15105" max="15105" width="6.6640625" style="1034" customWidth="1"/>
    <col min="15106" max="15106" width="51.33203125" style="1034" customWidth="1"/>
    <col min="15107" max="15107" width="9.21875" style="1034" customWidth="1"/>
    <col min="15108" max="15109" width="6.33203125" style="1034" customWidth="1"/>
    <col min="15110" max="15110" width="18.5546875" style="1034" customWidth="1"/>
    <col min="15111" max="15111" width="9.77734375" style="1034" customWidth="1"/>
    <col min="15112" max="15114" width="8.88671875" style="1034"/>
    <col min="15115" max="15115" width="8.88671875" style="1034" customWidth="1"/>
    <col min="15116" max="15360" width="8.88671875" style="1034"/>
    <col min="15361" max="15361" width="6.6640625" style="1034" customWidth="1"/>
    <col min="15362" max="15362" width="51.33203125" style="1034" customWidth="1"/>
    <col min="15363" max="15363" width="9.21875" style="1034" customWidth="1"/>
    <col min="15364" max="15365" width="6.33203125" style="1034" customWidth="1"/>
    <col min="15366" max="15366" width="18.5546875" style="1034" customWidth="1"/>
    <col min="15367" max="15367" width="9.77734375" style="1034" customWidth="1"/>
    <col min="15368" max="15370" width="8.88671875" style="1034"/>
    <col min="15371" max="15371" width="8.88671875" style="1034" customWidth="1"/>
    <col min="15372" max="15616" width="8.88671875" style="1034"/>
    <col min="15617" max="15617" width="6.6640625" style="1034" customWidth="1"/>
    <col min="15618" max="15618" width="51.33203125" style="1034" customWidth="1"/>
    <col min="15619" max="15619" width="9.21875" style="1034" customWidth="1"/>
    <col min="15620" max="15621" width="6.33203125" style="1034" customWidth="1"/>
    <col min="15622" max="15622" width="18.5546875" style="1034" customWidth="1"/>
    <col min="15623" max="15623" width="9.77734375" style="1034" customWidth="1"/>
    <col min="15624" max="15626" width="8.88671875" style="1034"/>
    <col min="15627" max="15627" width="8.88671875" style="1034" customWidth="1"/>
    <col min="15628" max="15872" width="8.88671875" style="1034"/>
    <col min="15873" max="15873" width="6.6640625" style="1034" customWidth="1"/>
    <col min="15874" max="15874" width="51.33203125" style="1034" customWidth="1"/>
    <col min="15875" max="15875" width="9.21875" style="1034" customWidth="1"/>
    <col min="15876" max="15877" width="6.33203125" style="1034" customWidth="1"/>
    <col min="15878" max="15878" width="18.5546875" style="1034" customWidth="1"/>
    <col min="15879" max="15879" width="9.77734375" style="1034" customWidth="1"/>
    <col min="15880" max="15882" width="8.88671875" style="1034"/>
    <col min="15883" max="15883" width="8.88671875" style="1034" customWidth="1"/>
    <col min="15884" max="16128" width="8.88671875" style="1034"/>
    <col min="16129" max="16129" width="6.6640625" style="1034" customWidth="1"/>
    <col min="16130" max="16130" width="51.33203125" style="1034" customWidth="1"/>
    <col min="16131" max="16131" width="9.21875" style="1034" customWidth="1"/>
    <col min="16132" max="16133" width="6.33203125" style="1034" customWidth="1"/>
    <col min="16134" max="16134" width="18.5546875" style="1034" customWidth="1"/>
    <col min="16135" max="16135" width="9.77734375" style="1034" customWidth="1"/>
    <col min="16136" max="16138" width="8.88671875" style="1034"/>
    <col min="16139" max="16139" width="8.88671875" style="1034" customWidth="1"/>
    <col min="16140" max="16384" width="8.88671875" style="1034"/>
  </cols>
  <sheetData>
    <row r="1" spans="1:8" ht="15" customHeight="1">
      <c r="A1" s="78" t="s">
        <v>162</v>
      </c>
      <c r="B1" s="78"/>
      <c r="C1" s="22"/>
      <c r="D1" s="23"/>
    </row>
    <row r="2" spans="1:8" ht="15" customHeight="1">
      <c r="A2" s="78" t="s">
        <v>163</v>
      </c>
      <c r="B2" s="78"/>
      <c r="C2" s="23"/>
      <c r="D2" s="23"/>
    </row>
    <row r="3" spans="1:8" ht="15" customHeight="1">
      <c r="A3" s="78"/>
      <c r="B3" s="78"/>
      <c r="C3" s="18"/>
      <c r="D3" s="19"/>
    </row>
    <row r="4" spans="1:8" ht="15" customHeight="1">
      <c r="A4" s="78" t="s">
        <v>164</v>
      </c>
      <c r="B4" s="78"/>
      <c r="C4" s="18"/>
      <c r="D4" s="19"/>
    </row>
    <row r="5" spans="1:8" ht="15" customHeight="1">
      <c r="A5" s="78" t="s">
        <v>1812</v>
      </c>
      <c r="B5" s="78"/>
      <c r="C5" s="18"/>
      <c r="D5" s="19"/>
    </row>
    <row r="6" spans="1:8" ht="15" customHeight="1">
      <c r="A6" s="9"/>
      <c r="B6" s="9"/>
      <c r="C6" s="18"/>
      <c r="D6" s="19"/>
    </row>
    <row r="7" spans="1:8" ht="15" customHeight="1">
      <c r="A7" s="1"/>
      <c r="B7" s="1008" t="s">
        <v>1937</v>
      </c>
      <c r="C7" s="1009"/>
      <c r="D7" s="1009"/>
    </row>
    <row r="8" spans="1:8" ht="15" customHeight="1">
      <c r="A8" s="1"/>
      <c r="B8" s="1008" t="s">
        <v>1938</v>
      </c>
      <c r="C8" s="1009"/>
      <c r="D8" s="1009"/>
    </row>
    <row r="9" spans="1:8" ht="15" customHeight="1">
      <c r="A9" s="1"/>
      <c r="B9" s="1191" t="s">
        <v>1945</v>
      </c>
      <c r="C9" s="1192"/>
      <c r="D9" s="1009"/>
    </row>
    <row r="10" spans="1:8" ht="15" customHeight="1">
      <c r="A10" s="1"/>
      <c r="B10" s="1192"/>
      <c r="C10" s="1192"/>
      <c r="D10" s="1009"/>
    </row>
    <row r="11" spans="1:8" ht="15" customHeight="1" thickBot="1">
      <c r="A11" s="132"/>
      <c r="B11" s="1185"/>
      <c r="C11" s="1185"/>
      <c r="D11" s="1185"/>
    </row>
    <row r="12" spans="1:8" ht="12.6" customHeight="1" thickBot="1">
      <c r="A12" s="1193" t="s">
        <v>2</v>
      </c>
      <c r="B12" s="1035"/>
      <c r="C12" s="1036"/>
      <c r="D12" s="1037" t="s">
        <v>1893</v>
      </c>
      <c r="E12" s="1038"/>
      <c r="F12" s="1034"/>
    </row>
    <row r="13" spans="1:8" ht="12.6" customHeight="1" thickBot="1">
      <c r="A13" s="1193"/>
      <c r="B13" s="1039" t="s">
        <v>1894</v>
      </c>
      <c r="C13" s="1040" t="s">
        <v>1895</v>
      </c>
      <c r="D13" s="1041" t="s">
        <v>1896</v>
      </c>
      <c r="E13" s="1038"/>
      <c r="F13" s="1034"/>
    </row>
    <row r="14" spans="1:8" ht="12.6" customHeight="1" thickBot="1">
      <c r="A14" s="1193"/>
      <c r="B14" s="1042"/>
      <c r="C14" s="1043"/>
      <c r="D14" s="1044"/>
      <c r="E14" s="1045"/>
      <c r="F14" s="1034"/>
    </row>
    <row r="15" spans="1:8" s="1051" customFormat="1" ht="12.75" customHeight="1">
      <c r="A15" s="1046" t="s">
        <v>1897</v>
      </c>
      <c r="B15" s="1047"/>
      <c r="C15" s="1048"/>
      <c r="D15" s="1049"/>
      <c r="E15" s="1049"/>
      <c r="F15" s="1050"/>
      <c r="G15" s="1034"/>
      <c r="H15" s="1046"/>
    </row>
    <row r="16" spans="1:8" s="1051" customFormat="1" ht="12.75" customHeight="1">
      <c r="A16" s="1046" t="s">
        <v>1898</v>
      </c>
      <c r="B16" s="1047"/>
      <c r="C16" s="1048"/>
      <c r="D16" s="1049"/>
      <c r="E16" s="1049"/>
      <c r="F16" s="1050"/>
      <c r="G16" s="1034"/>
      <c r="H16" s="1046"/>
    </row>
    <row r="17" spans="1:9" s="1051" customFormat="1" ht="12.75" customHeight="1">
      <c r="A17" s="1052">
        <v>1</v>
      </c>
      <c r="B17" s="1053" t="s">
        <v>1899</v>
      </c>
      <c r="C17" s="1054" t="s">
        <v>24</v>
      </c>
      <c r="D17" s="1055">
        <v>3</v>
      </c>
      <c r="E17" s="1049"/>
      <c r="F17" s="1056"/>
      <c r="G17" s="1034"/>
      <c r="H17" s="1046"/>
    </row>
    <row r="18" spans="1:9" s="1051" customFormat="1" ht="12.75" customHeight="1">
      <c r="A18" s="1052">
        <v>2</v>
      </c>
      <c r="B18" s="1053" t="s">
        <v>1900</v>
      </c>
      <c r="C18" s="1054" t="s">
        <v>24</v>
      </c>
      <c r="D18" s="1057">
        <v>5</v>
      </c>
      <c r="E18" s="1049"/>
      <c r="F18" s="1056"/>
      <c r="G18" s="1034"/>
      <c r="H18" s="1046"/>
    </row>
    <row r="19" spans="1:9" s="1051" customFormat="1" ht="12.75" customHeight="1">
      <c r="A19" s="1052">
        <v>3</v>
      </c>
      <c r="B19" s="1053" t="s">
        <v>1901</v>
      </c>
      <c r="C19" s="1054" t="s">
        <v>45</v>
      </c>
      <c r="D19" s="1057">
        <v>1.5</v>
      </c>
      <c r="E19" s="1049"/>
      <c r="F19" s="1050"/>
      <c r="G19" s="1034"/>
      <c r="H19" s="1046"/>
    </row>
    <row r="20" spans="1:9" s="1051" customFormat="1" ht="12.75" customHeight="1">
      <c r="A20" s="1052">
        <v>4</v>
      </c>
      <c r="B20" s="1053" t="s">
        <v>1902</v>
      </c>
      <c r="C20" s="1054" t="s">
        <v>45</v>
      </c>
      <c r="D20" s="1057">
        <v>1.5</v>
      </c>
      <c r="E20" s="1049"/>
      <c r="F20" s="1050"/>
      <c r="G20" s="1034"/>
      <c r="H20" s="1046"/>
    </row>
    <row r="21" spans="1:9" s="1051" customFormat="1" ht="12.75" customHeight="1">
      <c r="A21" s="1052">
        <v>5</v>
      </c>
      <c r="B21" s="1058" t="s">
        <v>1903</v>
      </c>
      <c r="C21" s="1059" t="s">
        <v>45</v>
      </c>
      <c r="D21" s="1057">
        <v>1.5</v>
      </c>
      <c r="E21" s="1049"/>
      <c r="F21" s="1050"/>
      <c r="G21" s="1034"/>
      <c r="H21" s="1046"/>
    </row>
    <row r="22" spans="1:9" s="1051" customFormat="1" ht="12.75" customHeight="1">
      <c r="A22" s="1052">
        <v>6</v>
      </c>
      <c r="B22" s="1058" t="s">
        <v>1904</v>
      </c>
      <c r="C22" s="1059" t="s">
        <v>24</v>
      </c>
      <c r="D22" s="1057">
        <v>5</v>
      </c>
      <c r="E22" s="1049"/>
      <c r="F22" s="1050"/>
      <c r="G22" s="1034"/>
      <c r="H22" s="1046"/>
    </row>
    <row r="23" spans="1:9" s="1051" customFormat="1" ht="12.75" customHeight="1">
      <c r="A23" s="1052">
        <v>7</v>
      </c>
      <c r="B23" s="1058" t="s">
        <v>1905</v>
      </c>
      <c r="C23" s="1059" t="s">
        <v>24</v>
      </c>
      <c r="D23" s="1057">
        <v>9</v>
      </c>
      <c r="E23" s="1049"/>
      <c r="F23" s="1050"/>
      <c r="G23" s="1034"/>
      <c r="H23" s="1046"/>
    </row>
    <row r="24" spans="1:9" s="1051" customFormat="1" ht="12.75" customHeight="1">
      <c r="A24" s="1052">
        <v>8</v>
      </c>
      <c r="B24" s="1058" t="s">
        <v>1906</v>
      </c>
      <c r="C24" s="1059" t="s">
        <v>23</v>
      </c>
      <c r="D24" s="1055">
        <v>2</v>
      </c>
      <c r="E24" s="1060"/>
      <c r="F24" s="1050"/>
      <c r="G24" s="1034"/>
      <c r="H24" s="1046"/>
    </row>
    <row r="25" spans="1:9" s="1051" customFormat="1" ht="12.75" customHeight="1">
      <c r="A25" s="1052">
        <v>9</v>
      </c>
      <c r="B25" s="1058" t="s">
        <v>1907</v>
      </c>
      <c r="C25" s="1059" t="s">
        <v>23</v>
      </c>
      <c r="D25" s="1055">
        <v>1</v>
      </c>
      <c r="E25" s="1060"/>
      <c r="F25" s="1050"/>
      <c r="G25" s="1034"/>
      <c r="H25" s="1046"/>
    </row>
    <row r="26" spans="1:9" s="1051" customFormat="1" ht="12.75" customHeight="1">
      <c r="A26" s="1052">
        <v>10</v>
      </c>
      <c r="B26" s="1058" t="s">
        <v>1908</v>
      </c>
      <c r="C26" s="1059" t="s">
        <v>23</v>
      </c>
      <c r="D26" s="1055">
        <v>1</v>
      </c>
      <c r="E26" s="1060"/>
      <c r="F26" s="1050"/>
      <c r="G26" s="1034"/>
      <c r="H26" s="1046"/>
    </row>
    <row r="27" spans="1:9" s="1051" customFormat="1" ht="12.75" customHeight="1">
      <c r="A27" s="1052">
        <v>11</v>
      </c>
      <c r="B27" s="1061" t="s">
        <v>1909</v>
      </c>
      <c r="C27" s="1062" t="s">
        <v>23</v>
      </c>
      <c r="D27" s="1055">
        <v>3</v>
      </c>
      <c r="E27" s="1060"/>
      <c r="F27" s="1050"/>
      <c r="G27" s="1034"/>
      <c r="H27" s="1046"/>
    </row>
    <row r="28" spans="1:9" s="1051" customFormat="1" ht="12.75" customHeight="1">
      <c r="A28" s="1052">
        <v>12</v>
      </c>
      <c r="B28" s="1061" t="s">
        <v>1910</v>
      </c>
      <c r="C28" s="1062" t="s">
        <v>23</v>
      </c>
      <c r="D28" s="1057">
        <v>3</v>
      </c>
      <c r="E28" s="1049"/>
      <c r="F28" s="1050"/>
      <c r="G28" s="1034"/>
      <c r="H28" s="1046"/>
    </row>
    <row r="29" spans="1:9" s="1051" customFormat="1" ht="12.75" customHeight="1">
      <c r="A29" s="1052">
        <v>13</v>
      </c>
      <c r="B29" s="1061" t="s">
        <v>1911</v>
      </c>
      <c r="C29" s="1062" t="s">
        <v>23</v>
      </c>
      <c r="D29" s="1057">
        <v>3</v>
      </c>
      <c r="E29" s="1049"/>
      <c r="F29" s="1050"/>
      <c r="G29" s="1034"/>
      <c r="H29" s="1046"/>
    </row>
    <row r="30" spans="1:9" s="1051" customFormat="1" ht="12.75" customHeight="1">
      <c r="A30" s="1046" t="s">
        <v>1912</v>
      </c>
      <c r="B30" s="1063"/>
      <c r="C30" s="1064"/>
      <c r="D30" s="1065"/>
      <c r="E30" s="1066"/>
      <c r="F30" s="1067"/>
      <c r="G30" s="1034"/>
      <c r="H30" s="1068"/>
      <c r="I30" s="1046"/>
    </row>
    <row r="31" spans="1:9" s="1051" customFormat="1" ht="12.75" customHeight="1">
      <c r="A31" s="1069">
        <f>A29+1</f>
        <v>14</v>
      </c>
      <c r="B31" s="1053" t="s">
        <v>1913</v>
      </c>
      <c r="C31" s="1054" t="s">
        <v>23</v>
      </c>
      <c r="D31" s="1057">
        <v>3</v>
      </c>
      <c r="E31" s="1066"/>
      <c r="F31" s="1067"/>
      <c r="G31" s="1034"/>
      <c r="H31" s="1068"/>
      <c r="I31" s="1046"/>
    </row>
    <row r="32" spans="1:9" s="1051" customFormat="1" ht="12.75" customHeight="1">
      <c r="A32" s="1069">
        <f>A31+1</f>
        <v>15</v>
      </c>
      <c r="B32" s="1053" t="s">
        <v>1914</v>
      </c>
      <c r="C32" s="1054" t="s">
        <v>24</v>
      </c>
      <c r="D32" s="1057">
        <v>8</v>
      </c>
      <c r="E32" s="1066"/>
      <c r="F32" s="1067"/>
      <c r="G32" s="1034"/>
      <c r="H32" s="1068"/>
      <c r="I32" s="1046"/>
    </row>
    <row r="33" spans="1:9" s="1051" customFormat="1" ht="12.75" customHeight="1">
      <c r="A33" s="1069">
        <f t="shared" ref="A33:A47" si="0">A32+1</f>
        <v>16</v>
      </c>
      <c r="B33" s="1070" t="s">
        <v>1915</v>
      </c>
      <c r="C33" s="1054" t="s">
        <v>23</v>
      </c>
      <c r="D33" s="1057">
        <v>2</v>
      </c>
      <c r="E33" s="1049"/>
      <c r="F33" s="1067"/>
      <c r="G33" s="1034"/>
      <c r="H33" s="1068"/>
      <c r="I33" s="1046"/>
    </row>
    <row r="34" spans="1:9" s="1051" customFormat="1" ht="12.75" customHeight="1">
      <c r="A34" s="1069">
        <f t="shared" si="0"/>
        <v>17</v>
      </c>
      <c r="B34" s="1071" t="s">
        <v>1916</v>
      </c>
      <c r="C34" s="1054" t="s">
        <v>23</v>
      </c>
      <c r="D34" s="1057">
        <v>4</v>
      </c>
      <c r="E34" s="1049"/>
      <c r="F34" s="1072" t="s">
        <v>1917</v>
      </c>
      <c r="G34" s="1034"/>
      <c r="H34" s="1068"/>
      <c r="I34" s="1046"/>
    </row>
    <row r="35" spans="1:9" s="1051" customFormat="1" ht="12.75" customHeight="1">
      <c r="A35" s="1069">
        <f t="shared" si="0"/>
        <v>18</v>
      </c>
      <c r="B35" s="1070" t="s">
        <v>1918</v>
      </c>
      <c r="C35" s="1054" t="s">
        <v>24</v>
      </c>
      <c r="D35" s="1057">
        <v>5</v>
      </c>
      <c r="E35" s="1049"/>
      <c r="F35" s="1067"/>
      <c r="G35" s="1034"/>
      <c r="H35" s="1068"/>
      <c r="I35" s="1046"/>
    </row>
    <row r="36" spans="1:9" s="1051" customFormat="1" ht="12.75" customHeight="1">
      <c r="A36" s="1069">
        <f t="shared" si="0"/>
        <v>19</v>
      </c>
      <c r="B36" s="1070" t="s">
        <v>1919</v>
      </c>
      <c r="C36" s="1054" t="s">
        <v>703</v>
      </c>
      <c r="D36" s="1057">
        <v>2</v>
      </c>
      <c r="E36" s="1049"/>
      <c r="F36" s="1067"/>
      <c r="G36" s="1034"/>
      <c r="H36" s="1068"/>
      <c r="I36" s="1046"/>
    </row>
    <row r="37" spans="1:9" s="1051" customFormat="1" ht="12.75" customHeight="1">
      <c r="A37" s="1069">
        <f t="shared" si="0"/>
        <v>20</v>
      </c>
      <c r="B37" s="1070" t="s">
        <v>1920</v>
      </c>
      <c r="C37" s="1054" t="s">
        <v>24</v>
      </c>
      <c r="D37" s="1057">
        <v>3</v>
      </c>
      <c r="E37" s="1049"/>
      <c r="F37" s="1067"/>
      <c r="G37" s="1034"/>
      <c r="H37" s="1068"/>
      <c r="I37" s="1046"/>
    </row>
    <row r="38" spans="1:9" s="1051" customFormat="1" ht="12.75" customHeight="1">
      <c r="A38" s="1069">
        <f t="shared" si="0"/>
        <v>21</v>
      </c>
      <c r="B38" s="1070" t="s">
        <v>1921</v>
      </c>
      <c r="C38" s="1054" t="s">
        <v>23</v>
      </c>
      <c r="D38" s="1057">
        <v>2</v>
      </c>
      <c r="E38" s="1049"/>
      <c r="F38" s="1067"/>
      <c r="G38" s="1034"/>
      <c r="H38" s="1068"/>
      <c r="I38" s="1046"/>
    </row>
    <row r="39" spans="1:9" s="1051" customFormat="1" ht="12.75" customHeight="1">
      <c r="A39" s="1069">
        <f t="shared" si="0"/>
        <v>22</v>
      </c>
      <c r="B39" s="1070" t="s">
        <v>1922</v>
      </c>
      <c r="C39" s="1054" t="s">
        <v>23</v>
      </c>
      <c r="D39" s="1057">
        <v>1</v>
      </c>
      <c r="E39" s="1049"/>
      <c r="F39" s="1067"/>
      <c r="G39" s="1034"/>
      <c r="H39" s="1068"/>
      <c r="I39" s="1046"/>
    </row>
    <row r="40" spans="1:9" s="1051" customFormat="1" ht="12.75" customHeight="1">
      <c r="A40" s="1069">
        <f t="shared" si="0"/>
        <v>23</v>
      </c>
      <c r="B40" s="1070" t="s">
        <v>1923</v>
      </c>
      <c r="C40" s="1054" t="s">
        <v>23</v>
      </c>
      <c r="D40" s="1055">
        <v>3</v>
      </c>
      <c r="E40" s="1060"/>
      <c r="F40" s="1050"/>
      <c r="G40" s="1034"/>
      <c r="H40" s="1046"/>
    </row>
    <row r="41" spans="1:9" s="1051" customFormat="1" ht="12.75" customHeight="1">
      <c r="A41" s="1069">
        <f t="shared" si="0"/>
        <v>24</v>
      </c>
      <c r="B41" s="1070" t="s">
        <v>1924</v>
      </c>
      <c r="C41" s="1054" t="s">
        <v>23</v>
      </c>
      <c r="D41" s="1055">
        <v>1</v>
      </c>
      <c r="E41" s="1060"/>
      <c r="F41" s="1050"/>
      <c r="G41" s="1034"/>
      <c r="H41" s="1046"/>
    </row>
    <row r="42" spans="1:9" s="1051" customFormat="1" ht="12.75" customHeight="1">
      <c r="A42" s="1069">
        <f t="shared" si="0"/>
        <v>25</v>
      </c>
      <c r="B42" s="1073" t="s">
        <v>1925</v>
      </c>
      <c r="C42" s="1054" t="s">
        <v>24</v>
      </c>
      <c r="D42" s="1074">
        <v>2</v>
      </c>
      <c r="E42" s="1060"/>
      <c r="F42" s="1050"/>
      <c r="G42" s="1034"/>
      <c r="H42" s="1046"/>
    </row>
    <row r="43" spans="1:9" s="1051" customFormat="1" ht="12.75" customHeight="1">
      <c r="A43" s="1069">
        <f t="shared" si="0"/>
        <v>26</v>
      </c>
      <c r="B43" s="1058" t="s">
        <v>1926</v>
      </c>
      <c r="C43" s="1075" t="s">
        <v>23</v>
      </c>
      <c r="D43" s="1076">
        <v>3</v>
      </c>
      <c r="E43" s="1077"/>
      <c r="F43" s="1050"/>
      <c r="G43" s="1034"/>
      <c r="H43" s="1046"/>
    </row>
    <row r="44" spans="1:9" s="1051" customFormat="1" ht="12.75" customHeight="1">
      <c r="A44" s="1069">
        <f t="shared" si="0"/>
        <v>27</v>
      </c>
      <c r="B44" s="1058" t="s">
        <v>1927</v>
      </c>
      <c r="C44" s="1075" t="s">
        <v>23</v>
      </c>
      <c r="D44" s="1076">
        <v>3</v>
      </c>
      <c r="E44" s="1077"/>
      <c r="F44" s="1050"/>
      <c r="G44" s="1034"/>
      <c r="H44" s="1046"/>
    </row>
    <row r="45" spans="1:9" s="1051" customFormat="1" ht="12.75" customHeight="1">
      <c r="A45" s="1069">
        <f t="shared" si="0"/>
        <v>28</v>
      </c>
      <c r="B45" s="1058" t="s">
        <v>1928</v>
      </c>
      <c r="C45" s="1075" t="s">
        <v>703</v>
      </c>
      <c r="D45" s="1076">
        <v>1</v>
      </c>
      <c r="E45" s="1077"/>
      <c r="F45" s="1050"/>
      <c r="G45" s="1034"/>
      <c r="H45" s="1046"/>
    </row>
    <row r="46" spans="1:9" s="1051" customFormat="1" ht="12.75" customHeight="1">
      <c r="A46" s="1069">
        <f t="shared" si="0"/>
        <v>29</v>
      </c>
      <c r="B46" s="1058" t="s">
        <v>1929</v>
      </c>
      <c r="C46" s="1075" t="s">
        <v>23</v>
      </c>
      <c r="D46" s="1076">
        <v>1</v>
      </c>
      <c r="E46" s="1077"/>
      <c r="F46" s="1050"/>
      <c r="G46" s="1034"/>
      <c r="H46" s="1046"/>
    </row>
    <row r="47" spans="1:9" s="1051" customFormat="1" ht="12.75" customHeight="1">
      <c r="A47" s="1069">
        <f t="shared" si="0"/>
        <v>30</v>
      </c>
      <c r="B47" s="1058" t="s">
        <v>1930</v>
      </c>
      <c r="C47" s="1075" t="s">
        <v>1931</v>
      </c>
      <c r="D47" s="1076">
        <v>57</v>
      </c>
      <c r="E47" s="1077"/>
      <c r="F47" s="1050"/>
      <c r="G47" s="1034"/>
      <c r="H47" s="1046"/>
    </row>
    <row r="48" spans="1:9" s="1051" customFormat="1" ht="12.75" customHeight="1">
      <c r="A48" s="1046" t="s">
        <v>1932</v>
      </c>
      <c r="B48" s="1047"/>
      <c r="C48" s="1048"/>
      <c r="D48" s="1078"/>
      <c r="E48" s="1066"/>
      <c r="F48" s="1050"/>
      <c r="G48" s="1034"/>
      <c r="H48" s="1046"/>
    </row>
    <row r="49" spans="1:11" s="1051" customFormat="1" ht="12.75" customHeight="1">
      <c r="A49" s="1051" t="s">
        <v>1898</v>
      </c>
      <c r="B49" s="1047"/>
      <c r="C49" s="1048"/>
      <c r="D49" s="1078"/>
      <c r="E49" s="1066"/>
      <c r="F49" s="1050"/>
      <c r="G49" s="1034"/>
      <c r="H49" s="1046"/>
    </row>
    <row r="50" spans="1:11" s="1051" customFormat="1" ht="12.75" customHeight="1">
      <c r="A50" s="1052">
        <v>31</v>
      </c>
      <c r="B50" s="1053" t="s">
        <v>1933</v>
      </c>
      <c r="C50" s="1054" t="s">
        <v>60</v>
      </c>
      <c r="D50" s="1057">
        <v>1</v>
      </c>
      <c r="E50" s="1049"/>
      <c r="F50" s="1050"/>
      <c r="G50" s="1034"/>
      <c r="H50" s="1046"/>
    </row>
    <row r="51" spans="1:11" s="1051" customFormat="1" ht="12.75" customHeight="1">
      <c r="A51" s="1052">
        <v>32</v>
      </c>
      <c r="B51" s="1053" t="s">
        <v>1934</v>
      </c>
      <c r="C51" s="1054" t="s">
        <v>1935</v>
      </c>
      <c r="D51" s="1079">
        <v>8.0000000000000002E-3</v>
      </c>
      <c r="F51" s="1056"/>
      <c r="G51" s="1034"/>
      <c r="H51" s="1080"/>
      <c r="I51" s="1081"/>
      <c r="J51" s="1048"/>
      <c r="K51" s="1082"/>
    </row>
    <row r="52" spans="1:11" s="1051" customFormat="1" ht="12.75" customHeight="1">
      <c r="A52" s="1083"/>
      <c r="B52" s="1047"/>
      <c r="C52" s="1048"/>
      <c r="D52" s="1049"/>
      <c r="E52" s="1049"/>
      <c r="F52" s="1050"/>
      <c r="G52" s="1034"/>
      <c r="H52" s="1080"/>
      <c r="I52" s="1081"/>
      <c r="J52" s="1048"/>
      <c r="K52" s="1082"/>
    </row>
    <row r="53" spans="1:11" s="1051" customFormat="1" ht="12.75" customHeight="1">
      <c r="A53" s="1084"/>
      <c r="B53" s="1085" t="s">
        <v>1936</v>
      </c>
      <c r="C53" s="1084"/>
      <c r="D53" s="1034"/>
      <c r="E53" s="1034"/>
      <c r="F53" s="1050"/>
      <c r="G53" s="1034"/>
      <c r="I53" s="1081"/>
      <c r="J53" s="1048"/>
      <c r="K53" s="1082"/>
    </row>
    <row r="54" spans="1:11" s="1051" customFormat="1" ht="12.75" customHeight="1">
      <c r="A54" s="1050"/>
      <c r="B54" s="1050"/>
      <c r="C54" s="1050"/>
      <c r="D54" s="1050"/>
      <c r="E54" s="1050"/>
      <c r="F54" s="1050"/>
      <c r="G54" s="1034"/>
      <c r="H54" s="1080"/>
      <c r="J54" s="1048"/>
      <c r="K54" s="1082"/>
    </row>
    <row r="55" spans="1:11" s="1051" customFormat="1" ht="12.75" customHeight="1">
      <c r="A55" s="1092" t="s">
        <v>1944</v>
      </c>
      <c r="B55" s="1091"/>
      <c r="C55" s="1050"/>
      <c r="D55" s="1050"/>
      <c r="E55" s="1050"/>
      <c r="F55" s="1050"/>
      <c r="G55" s="1034"/>
      <c r="H55" s="1080"/>
      <c r="J55" s="1048"/>
      <c r="K55" s="1082"/>
    </row>
    <row r="56" spans="1:11" s="1051" customFormat="1" ht="12.75" customHeight="1">
      <c r="A56" s="1050"/>
      <c r="B56" s="1050"/>
      <c r="C56" s="1050"/>
      <c r="D56" s="1050"/>
      <c r="E56" s="1050"/>
      <c r="F56" s="1050"/>
      <c r="G56" s="1034"/>
      <c r="H56" s="1080"/>
      <c r="J56" s="1048"/>
      <c r="K56" s="1082"/>
    </row>
    <row r="57" spans="1:11" s="1051" customFormat="1" ht="12.75" customHeight="1">
      <c r="A57" s="1194" t="s">
        <v>1939</v>
      </c>
      <c r="B57" s="1194"/>
      <c r="C57" s="1194"/>
      <c r="D57" s="1194"/>
      <c r="E57" s="1194"/>
      <c r="F57" s="1194"/>
      <c r="G57" s="1194"/>
      <c r="H57" s="1194"/>
      <c r="I57" s="1194"/>
      <c r="J57" s="1194"/>
      <c r="K57" s="1194"/>
    </row>
    <row r="58" spans="1:11" s="1051" customFormat="1" ht="12.75" customHeight="1">
      <c r="A58" s="1190" t="s">
        <v>1940</v>
      </c>
      <c r="B58" s="1190"/>
      <c r="C58" s="1190"/>
      <c r="D58" s="1190"/>
      <c r="E58" s="1190"/>
      <c r="F58" s="1190"/>
      <c r="G58" s="1190"/>
      <c r="H58" s="1190"/>
      <c r="I58" s="1190"/>
      <c r="J58" s="1190"/>
      <c r="K58" s="1190"/>
    </row>
    <row r="59" spans="1:11" s="1051" customFormat="1" ht="12.75" customHeight="1">
      <c r="A59" s="1190" t="s">
        <v>1941</v>
      </c>
      <c r="B59" s="1190"/>
      <c r="C59" s="1190"/>
      <c r="D59" s="1190"/>
      <c r="E59" s="1190"/>
      <c r="F59" s="1190"/>
      <c r="G59" s="1190"/>
      <c r="H59" s="1190"/>
      <c r="I59" s="1190"/>
      <c r="J59" s="1190"/>
      <c r="K59" s="1190"/>
    </row>
    <row r="60" spans="1:11" s="1051" customFormat="1" ht="12.75" customHeight="1">
      <c r="A60" s="1190" t="s">
        <v>1942</v>
      </c>
      <c r="B60" s="1190"/>
      <c r="C60" s="1190"/>
      <c r="D60" s="1190"/>
      <c r="E60" s="1190"/>
      <c r="F60" s="1190"/>
      <c r="G60" s="1190"/>
      <c r="H60" s="1190"/>
      <c r="I60" s="1190"/>
      <c r="J60" s="1190"/>
      <c r="K60" s="1190"/>
    </row>
    <row r="61" spans="1:11" s="1051" customFormat="1" ht="12.75" customHeight="1">
      <c r="A61" s="1190" t="s">
        <v>1943</v>
      </c>
      <c r="B61" s="1190"/>
      <c r="C61" s="1190"/>
      <c r="D61" s="1190"/>
      <c r="E61" s="1190"/>
      <c r="F61" s="1190"/>
      <c r="G61" s="1190"/>
      <c r="H61" s="1190"/>
      <c r="I61" s="1190"/>
      <c r="J61" s="1190"/>
      <c r="K61" s="1190"/>
    </row>
    <row r="62" spans="1:11" s="1051" customFormat="1" ht="12.75" customHeight="1">
      <c r="A62" s="1050"/>
      <c r="B62" s="1050"/>
      <c r="C62" s="1050"/>
      <c r="D62" s="1050"/>
      <c r="E62" s="1050"/>
      <c r="F62" s="1050"/>
      <c r="G62" s="1034"/>
      <c r="H62" s="1080"/>
      <c r="I62" s="1081"/>
      <c r="J62" s="1048"/>
      <c r="K62" s="1082"/>
    </row>
    <row r="63" spans="1:11" s="1051" customFormat="1" ht="12.75" customHeight="1">
      <c r="A63" s="1050"/>
      <c r="B63" s="1050"/>
      <c r="C63" s="1050"/>
      <c r="D63" s="1050"/>
      <c r="E63" s="1050"/>
      <c r="F63" s="1050"/>
      <c r="G63" s="1034"/>
      <c r="H63" s="1080"/>
      <c r="I63" s="1081"/>
      <c r="J63" s="1048"/>
      <c r="K63" s="1082"/>
    </row>
    <row r="64" spans="1:11" s="1051" customFormat="1" ht="12.75" customHeight="1">
      <c r="A64" s="1050"/>
      <c r="B64" s="1050"/>
      <c r="C64" s="1050"/>
      <c r="D64" s="1050"/>
      <c r="E64" s="1050"/>
      <c r="F64" s="1050"/>
      <c r="G64" s="1034"/>
      <c r="H64" s="1080"/>
      <c r="I64" s="1081"/>
      <c r="J64" s="1048"/>
      <c r="K64" s="1082"/>
    </row>
    <row r="65" spans="1:11" s="1051" customFormat="1" ht="12.75" customHeight="1">
      <c r="A65" s="1050"/>
      <c r="B65" s="1050"/>
      <c r="C65" s="1050"/>
      <c r="D65" s="1050"/>
      <c r="E65" s="1050"/>
      <c r="F65" s="1050"/>
      <c r="G65" s="1034"/>
      <c r="I65" s="1081"/>
      <c r="J65" s="1048"/>
      <c r="K65" s="1082"/>
    </row>
    <row r="66" spans="1:11" s="1051" customFormat="1" ht="12.75" customHeight="1">
      <c r="A66" s="1050"/>
      <c r="B66" s="1050"/>
      <c r="C66" s="1050"/>
      <c r="D66" s="1050"/>
      <c r="E66" s="1050"/>
      <c r="F66" s="1050"/>
      <c r="G66" s="1034"/>
      <c r="I66" s="1081"/>
      <c r="J66" s="1048"/>
      <c r="K66" s="1082"/>
    </row>
    <row r="67" spans="1:11" s="1051" customFormat="1" ht="12.75" customHeight="1">
      <c r="A67" s="1050"/>
      <c r="B67" s="1050"/>
      <c r="C67" s="1050"/>
      <c r="D67" s="1050"/>
      <c r="E67" s="1050"/>
      <c r="F67" s="1050"/>
      <c r="G67" s="1034"/>
      <c r="I67" s="1081"/>
      <c r="J67" s="1048"/>
      <c r="K67" s="1082"/>
    </row>
    <row r="68" spans="1:11" s="1051" customFormat="1" ht="12.75" customHeight="1">
      <c r="A68" s="1050"/>
      <c r="B68" s="1050"/>
      <c r="C68" s="1050"/>
      <c r="D68" s="1050"/>
      <c r="E68" s="1050"/>
      <c r="F68" s="1050"/>
      <c r="G68" s="1034"/>
      <c r="I68" s="1081"/>
      <c r="J68" s="1048"/>
      <c r="K68" s="1082"/>
    </row>
    <row r="69" spans="1:11" s="1051" customFormat="1" ht="12.75" customHeight="1">
      <c r="A69" s="1050"/>
      <c r="B69" s="1050"/>
      <c r="C69" s="1050"/>
      <c r="D69" s="1050"/>
      <c r="E69" s="1050"/>
      <c r="F69" s="1050"/>
      <c r="G69" s="1034"/>
      <c r="I69" s="1081"/>
      <c r="J69" s="1048"/>
      <c r="K69" s="1082"/>
    </row>
    <row r="70" spans="1:11" s="1051" customFormat="1" ht="12.75" customHeight="1">
      <c r="A70" s="1050"/>
      <c r="B70" s="1050"/>
      <c r="C70" s="1050"/>
      <c r="D70" s="1050"/>
      <c r="E70" s="1050"/>
      <c r="F70" s="1050"/>
      <c r="G70" s="1034"/>
      <c r="I70" s="1081"/>
      <c r="J70" s="1048"/>
      <c r="K70" s="1082"/>
    </row>
    <row r="71" spans="1:11" s="1051" customFormat="1" ht="12.75" customHeight="1">
      <c r="A71" s="1050"/>
      <c r="B71" s="1050"/>
      <c r="C71" s="1050"/>
      <c r="D71" s="1050"/>
      <c r="E71" s="1050"/>
      <c r="F71" s="1050"/>
      <c r="G71" s="1034"/>
      <c r="I71" s="1081"/>
      <c r="J71" s="1048"/>
      <c r="K71" s="1082"/>
    </row>
    <row r="72" spans="1:11" s="1051" customFormat="1" ht="12.75" customHeight="1">
      <c r="A72" s="1050"/>
      <c r="B72" s="1050"/>
      <c r="C72" s="1050"/>
      <c r="D72" s="1050"/>
      <c r="E72" s="1050"/>
      <c r="F72" s="1050"/>
      <c r="G72" s="1034"/>
      <c r="I72" s="1081"/>
      <c r="J72" s="1048"/>
      <c r="K72" s="1082"/>
    </row>
    <row r="73" spans="1:11" s="1051" customFormat="1" ht="12.75" customHeight="1">
      <c r="A73" s="1050"/>
      <c r="B73" s="1050"/>
      <c r="C73" s="1050"/>
      <c r="D73" s="1050"/>
      <c r="E73" s="1050"/>
      <c r="F73" s="1050"/>
      <c r="G73" s="1034"/>
      <c r="I73" s="1081"/>
      <c r="J73" s="1048"/>
      <c r="K73" s="1082"/>
    </row>
    <row r="74" spans="1:11" s="1051" customFormat="1" ht="12.75" customHeight="1">
      <c r="A74" s="1050"/>
      <c r="B74" s="1050"/>
      <c r="C74" s="1050"/>
      <c r="D74" s="1050"/>
      <c r="E74" s="1050"/>
      <c r="F74" s="1050"/>
      <c r="G74" s="1034"/>
      <c r="I74" s="1081"/>
      <c r="J74" s="1048"/>
      <c r="K74" s="1082"/>
    </row>
    <row r="75" spans="1:11" s="1051" customFormat="1" ht="12.75" customHeight="1">
      <c r="A75" s="1050"/>
      <c r="B75" s="1050"/>
      <c r="C75" s="1050"/>
      <c r="D75" s="1050"/>
      <c r="E75" s="1050"/>
      <c r="F75" s="1050"/>
      <c r="G75" s="1034"/>
      <c r="I75" s="1081"/>
      <c r="J75" s="1048"/>
      <c r="K75" s="1082"/>
    </row>
    <row r="76" spans="1:11" s="1051" customFormat="1" ht="12.75" customHeight="1">
      <c r="A76" s="1050"/>
      <c r="B76" s="1050"/>
      <c r="C76" s="1050"/>
      <c r="D76" s="1050"/>
      <c r="E76" s="1050"/>
      <c r="F76" s="1050"/>
      <c r="G76" s="1034"/>
      <c r="I76" s="1081"/>
      <c r="J76" s="1048"/>
      <c r="K76" s="1082"/>
    </row>
    <row r="77" spans="1:11" s="1051" customFormat="1" ht="12.75" customHeight="1">
      <c r="A77" s="1050"/>
      <c r="B77" s="1050"/>
      <c r="C77" s="1050"/>
      <c r="D77" s="1050"/>
      <c r="E77" s="1050"/>
      <c r="F77" s="1050"/>
      <c r="G77" s="1034"/>
      <c r="I77" s="1081"/>
      <c r="J77" s="1048"/>
      <c r="K77" s="1082"/>
    </row>
    <row r="78" spans="1:11" s="1051" customFormat="1" ht="12.75" customHeight="1">
      <c r="A78" s="1050"/>
      <c r="B78" s="1050"/>
      <c r="C78" s="1050"/>
      <c r="D78" s="1050"/>
      <c r="E78" s="1050"/>
      <c r="F78" s="1050"/>
      <c r="G78" s="1034"/>
      <c r="I78" s="1081"/>
      <c r="J78" s="1048"/>
      <c r="K78" s="1082"/>
    </row>
    <row r="79" spans="1:11" s="1051" customFormat="1" ht="12.75" customHeight="1">
      <c r="A79" s="1050"/>
      <c r="B79" s="1050"/>
      <c r="C79" s="1050"/>
      <c r="D79" s="1050"/>
      <c r="E79" s="1050"/>
      <c r="F79" s="1050"/>
      <c r="G79" s="1034"/>
      <c r="I79" s="1081"/>
      <c r="J79" s="1048"/>
      <c r="K79" s="1082"/>
    </row>
    <row r="80" spans="1:11" s="1051" customFormat="1" ht="12.75" customHeight="1">
      <c r="A80" s="1050"/>
      <c r="B80" s="1050"/>
      <c r="C80" s="1050"/>
      <c r="D80" s="1050"/>
      <c r="E80" s="1050"/>
      <c r="F80" s="1050"/>
      <c r="G80" s="1034"/>
      <c r="I80" s="1081"/>
      <c r="J80" s="1048"/>
      <c r="K80" s="1082"/>
    </row>
    <row r="81" spans="1:11" s="1051" customFormat="1" ht="12.75" customHeight="1">
      <c r="A81" s="1050"/>
      <c r="B81" s="1050"/>
      <c r="C81" s="1050"/>
      <c r="D81" s="1050"/>
      <c r="E81" s="1050"/>
      <c r="F81" s="1050"/>
      <c r="G81" s="1034"/>
      <c r="I81" s="1081"/>
      <c r="J81" s="1048"/>
      <c r="K81" s="1082"/>
    </row>
    <row r="82" spans="1:11" s="1051" customFormat="1" ht="12.75" customHeight="1">
      <c r="A82" s="1050"/>
      <c r="B82" s="1050"/>
      <c r="C82" s="1050"/>
      <c r="D82" s="1050"/>
      <c r="E82" s="1050"/>
      <c r="F82" s="1050"/>
      <c r="G82" s="1034"/>
      <c r="I82" s="1081"/>
      <c r="J82" s="1048"/>
      <c r="K82" s="1082"/>
    </row>
    <row r="83" spans="1:11" s="1051" customFormat="1" ht="12.75" customHeight="1">
      <c r="A83" s="1050"/>
      <c r="B83" s="1050"/>
      <c r="C83" s="1050"/>
      <c r="D83" s="1050"/>
      <c r="E83" s="1050"/>
      <c r="F83" s="1050"/>
      <c r="G83" s="1034"/>
      <c r="I83" s="1081"/>
      <c r="J83" s="1048"/>
      <c r="K83" s="1082"/>
    </row>
    <row r="84" spans="1:11" s="1051" customFormat="1" ht="12.75" customHeight="1">
      <c r="A84" s="1050"/>
      <c r="B84" s="1050"/>
      <c r="C84" s="1050"/>
      <c r="D84" s="1050"/>
      <c r="E84" s="1050"/>
      <c r="F84" s="1050"/>
      <c r="G84" s="1034"/>
      <c r="I84" s="1081"/>
      <c r="J84" s="1048"/>
      <c r="K84" s="1082"/>
    </row>
    <row r="85" spans="1:11" s="1051" customFormat="1" ht="12.75" customHeight="1">
      <c r="A85" s="1050"/>
      <c r="B85" s="1050"/>
      <c r="C85" s="1050"/>
      <c r="D85" s="1050"/>
      <c r="E85" s="1050"/>
      <c r="F85" s="1050"/>
      <c r="G85" s="1034"/>
      <c r="I85" s="1081"/>
      <c r="J85" s="1048"/>
      <c r="K85" s="1082"/>
    </row>
    <row r="86" spans="1:11" s="1051" customFormat="1" ht="12.75" customHeight="1">
      <c r="A86" s="1050"/>
      <c r="B86" s="1050"/>
      <c r="C86" s="1050"/>
      <c r="D86" s="1050"/>
      <c r="E86" s="1050"/>
      <c r="F86" s="1050"/>
      <c r="G86" s="1034"/>
      <c r="I86" s="1081"/>
      <c r="J86" s="1048"/>
      <c r="K86" s="1082"/>
    </row>
    <row r="87" spans="1:11" s="1051" customFormat="1" ht="12.75" customHeight="1">
      <c r="A87" s="1050"/>
      <c r="B87" s="1050"/>
      <c r="C87" s="1050"/>
      <c r="D87" s="1050"/>
      <c r="E87" s="1050"/>
      <c r="F87" s="1050"/>
      <c r="G87" s="1034"/>
      <c r="H87" s="1080"/>
      <c r="I87" s="1081"/>
      <c r="J87" s="1048"/>
      <c r="K87" s="1082"/>
    </row>
    <row r="88" spans="1:11" s="1051" customFormat="1" ht="12.75" customHeight="1">
      <c r="A88" s="1050"/>
      <c r="B88" s="1050"/>
      <c r="C88" s="1050"/>
      <c r="D88" s="1050"/>
      <c r="E88" s="1050"/>
      <c r="F88" s="1050"/>
      <c r="G88" s="1034"/>
      <c r="H88" s="1080"/>
      <c r="I88" s="1081"/>
      <c r="J88" s="1048"/>
      <c r="K88" s="1082"/>
    </row>
    <row r="89" spans="1:11" s="1051" customFormat="1" ht="12.75" customHeight="1">
      <c r="A89" s="1050"/>
      <c r="B89" s="1050"/>
      <c r="C89" s="1050"/>
      <c r="D89" s="1050"/>
      <c r="E89" s="1050"/>
      <c r="F89" s="1050"/>
      <c r="G89" s="1034"/>
      <c r="H89" s="1080"/>
      <c r="I89" s="1081"/>
      <c r="J89" s="1048"/>
      <c r="K89" s="1082"/>
    </row>
    <row r="90" spans="1:11" s="1051" customFormat="1" ht="12.75" customHeight="1">
      <c r="A90" s="1050"/>
      <c r="B90" s="1050"/>
      <c r="C90" s="1050"/>
      <c r="D90" s="1050"/>
      <c r="E90" s="1050"/>
      <c r="F90" s="1050"/>
      <c r="G90" s="1034"/>
      <c r="H90" s="1080"/>
      <c r="I90" s="1081"/>
      <c r="J90" s="1048"/>
      <c r="K90" s="1082"/>
    </row>
    <row r="91" spans="1:11" s="1051" customFormat="1" ht="12.75" customHeight="1">
      <c r="A91" s="1050"/>
      <c r="B91" s="1050"/>
      <c r="C91" s="1050"/>
      <c r="D91" s="1050"/>
      <c r="E91" s="1050"/>
      <c r="F91" s="1050"/>
      <c r="G91" s="1034"/>
      <c r="H91" s="1080"/>
      <c r="I91" s="1081"/>
      <c r="J91" s="1048"/>
      <c r="K91" s="1082"/>
    </row>
    <row r="92" spans="1:11" s="1051" customFormat="1" ht="12.75" customHeight="1">
      <c r="A92" s="1050"/>
      <c r="B92" s="1050"/>
      <c r="C92" s="1050"/>
      <c r="D92" s="1050"/>
      <c r="E92" s="1050"/>
      <c r="F92" s="1050"/>
      <c r="G92" s="1034"/>
      <c r="H92" s="1080"/>
      <c r="I92" s="1081"/>
      <c r="J92" s="1048"/>
      <c r="K92" s="1082"/>
    </row>
    <row r="93" spans="1:11" s="1051" customFormat="1" ht="12.75" customHeight="1">
      <c r="A93" s="1050"/>
      <c r="B93" s="1050"/>
      <c r="C93" s="1050"/>
      <c r="D93" s="1050"/>
      <c r="E93" s="1050"/>
      <c r="F93" s="1050"/>
      <c r="G93" s="1034"/>
      <c r="H93" s="1080"/>
      <c r="I93" s="1081"/>
      <c r="J93" s="1048"/>
      <c r="K93" s="1082"/>
    </row>
    <row r="94" spans="1:11" s="1051" customFormat="1" ht="12.75" customHeight="1">
      <c r="A94" s="1050"/>
      <c r="B94" s="1050"/>
      <c r="C94" s="1050"/>
      <c r="D94" s="1050"/>
      <c r="E94" s="1050"/>
      <c r="F94" s="1050"/>
      <c r="G94" s="1034"/>
      <c r="H94" s="1080"/>
      <c r="I94" s="1081"/>
      <c r="J94" s="1048"/>
      <c r="K94" s="1082"/>
    </row>
    <row r="95" spans="1:11" s="1051" customFormat="1" ht="12.75" customHeight="1">
      <c r="A95" s="1050"/>
      <c r="B95" s="1050"/>
      <c r="C95" s="1050"/>
      <c r="D95" s="1050"/>
      <c r="E95" s="1050"/>
      <c r="F95" s="1050"/>
      <c r="G95" s="1034"/>
      <c r="H95" s="1080"/>
      <c r="I95" s="1081"/>
      <c r="J95" s="1048"/>
      <c r="K95" s="1082"/>
    </row>
    <row r="96" spans="1:11" s="1051" customFormat="1" ht="12.75" customHeight="1">
      <c r="A96" s="1050"/>
      <c r="B96" s="1050"/>
      <c r="C96" s="1050"/>
      <c r="D96" s="1050"/>
      <c r="E96" s="1050"/>
      <c r="F96" s="1050"/>
      <c r="G96" s="1034"/>
      <c r="H96" s="1080"/>
      <c r="I96" s="1081"/>
      <c r="J96" s="1048"/>
      <c r="K96" s="1082"/>
    </row>
    <row r="97" spans="1:11" s="1051" customFormat="1" ht="12.75" customHeight="1">
      <c r="A97" s="1050"/>
      <c r="B97" s="1050"/>
      <c r="C97" s="1050"/>
      <c r="D97" s="1050"/>
      <c r="E97" s="1050"/>
      <c r="F97" s="1050"/>
      <c r="G97" s="1034"/>
      <c r="H97" s="1080"/>
      <c r="I97" s="1081"/>
      <c r="J97" s="1048"/>
      <c r="K97" s="1082"/>
    </row>
    <row r="98" spans="1:11" s="1051" customFormat="1" ht="12.75" customHeight="1">
      <c r="A98" s="1050"/>
      <c r="B98" s="1050"/>
      <c r="C98" s="1050"/>
      <c r="D98" s="1050"/>
      <c r="E98" s="1050"/>
      <c r="F98" s="1050"/>
      <c r="G98" s="1034"/>
      <c r="H98" s="1080"/>
      <c r="I98" s="1081"/>
      <c r="J98" s="1048"/>
      <c r="K98" s="1082"/>
    </row>
    <row r="99" spans="1:11" s="1051" customFormat="1" ht="12.75" customHeight="1">
      <c r="A99" s="1050"/>
      <c r="B99" s="1050"/>
      <c r="C99" s="1050"/>
      <c r="D99" s="1050"/>
      <c r="E99" s="1050"/>
      <c r="F99" s="1050"/>
      <c r="G99" s="1034"/>
      <c r="H99" s="1080"/>
      <c r="I99" s="1081"/>
      <c r="J99" s="1048"/>
      <c r="K99" s="1082"/>
    </row>
    <row r="100" spans="1:11" s="1051" customFormat="1" ht="13.5" customHeight="1">
      <c r="A100" s="1050"/>
      <c r="B100" s="1050"/>
      <c r="C100" s="1050"/>
      <c r="D100" s="1050"/>
      <c r="E100" s="1050"/>
      <c r="F100" s="1050"/>
      <c r="G100" s="1034"/>
      <c r="I100" s="1081"/>
      <c r="J100" s="1048"/>
      <c r="K100" s="1082"/>
    </row>
    <row r="101" spans="1:11" s="1051" customFormat="1" ht="12.75" customHeight="1">
      <c r="A101" s="1050"/>
      <c r="B101" s="1050"/>
      <c r="C101" s="1050"/>
      <c r="D101" s="1050"/>
      <c r="E101" s="1050"/>
      <c r="F101" s="1050"/>
      <c r="G101" s="1034"/>
    </row>
    <row r="102" spans="1:11" s="1051" customFormat="1" ht="12.75" customHeight="1">
      <c r="A102" s="1050"/>
      <c r="B102" s="1050"/>
      <c r="C102" s="1050"/>
      <c r="D102" s="1050"/>
      <c r="E102" s="1050"/>
      <c r="F102" s="1050"/>
      <c r="G102" s="1034"/>
    </row>
    <row r="103" spans="1:11" s="1051" customFormat="1" ht="12.75" customHeight="1">
      <c r="A103" s="1050"/>
      <c r="B103" s="1050"/>
      <c r="C103" s="1050"/>
      <c r="D103" s="1050"/>
      <c r="E103" s="1050"/>
      <c r="F103" s="1050"/>
      <c r="G103" s="1034"/>
    </row>
    <row r="104" spans="1:11" s="1051" customFormat="1" ht="12.75" customHeight="1">
      <c r="A104" s="1050"/>
      <c r="B104" s="1050"/>
      <c r="C104" s="1050"/>
      <c r="D104" s="1050"/>
      <c r="E104" s="1050"/>
      <c r="F104" s="1050"/>
      <c r="G104" s="1034"/>
    </row>
    <row r="105" spans="1:11" s="1051" customFormat="1" ht="12.75" customHeight="1">
      <c r="A105" s="1050"/>
      <c r="B105" s="1050"/>
      <c r="C105" s="1050"/>
      <c r="D105" s="1050"/>
      <c r="E105" s="1050"/>
      <c r="F105" s="1050"/>
      <c r="G105" s="1034"/>
    </row>
    <row r="106" spans="1:11" s="1051" customFormat="1" ht="12.75" customHeight="1">
      <c r="A106" s="1050"/>
      <c r="B106" s="1050"/>
      <c r="C106" s="1050"/>
      <c r="D106" s="1050"/>
      <c r="E106" s="1050"/>
      <c r="F106" s="1050"/>
      <c r="G106" s="1034"/>
    </row>
    <row r="107" spans="1:11" s="1051" customFormat="1" ht="12.75" customHeight="1">
      <c r="A107" s="1050"/>
      <c r="B107" s="1050"/>
      <c r="C107" s="1050"/>
      <c r="D107" s="1050"/>
      <c r="E107" s="1050"/>
      <c r="F107" s="1050"/>
      <c r="G107" s="1034"/>
    </row>
    <row r="108" spans="1:11" s="1051" customFormat="1" ht="12.75" customHeight="1">
      <c r="A108" s="1050"/>
      <c r="B108" s="1050"/>
      <c r="C108" s="1050"/>
      <c r="D108" s="1050"/>
      <c r="E108" s="1050"/>
      <c r="F108" s="1050"/>
      <c r="G108" s="1034"/>
    </row>
    <row r="109" spans="1:11" s="1051" customFormat="1" ht="12.75" customHeight="1">
      <c r="A109" s="1050"/>
      <c r="B109" s="1050"/>
      <c r="C109" s="1050"/>
      <c r="D109" s="1050"/>
      <c r="E109" s="1050"/>
      <c r="F109" s="1050"/>
      <c r="G109" s="1034"/>
    </row>
    <row r="110" spans="1:11" s="1051" customFormat="1" ht="12.75" customHeight="1">
      <c r="A110" s="1050"/>
      <c r="B110" s="1050"/>
      <c r="C110" s="1050"/>
      <c r="D110" s="1050"/>
      <c r="E110" s="1050"/>
      <c r="F110" s="1050"/>
      <c r="G110" s="1034"/>
    </row>
    <row r="111" spans="1:11" s="1051" customFormat="1" ht="12.75" customHeight="1">
      <c r="A111" s="1050"/>
      <c r="B111" s="1050"/>
      <c r="C111" s="1050"/>
      <c r="D111" s="1050"/>
      <c r="E111" s="1050"/>
      <c r="F111" s="1050"/>
      <c r="G111" s="1034"/>
    </row>
    <row r="112" spans="1:11" s="1051" customFormat="1" ht="12.75" customHeight="1">
      <c r="A112" s="1050"/>
      <c r="B112" s="1050"/>
      <c r="C112" s="1050"/>
      <c r="D112" s="1050"/>
      <c r="E112" s="1050"/>
      <c r="F112" s="1050"/>
      <c r="G112" s="1034"/>
    </row>
    <row r="113" spans="1:8" s="1051" customFormat="1" ht="12.75" customHeight="1">
      <c r="A113" s="1050"/>
      <c r="B113" s="1050"/>
      <c r="C113" s="1050"/>
      <c r="D113" s="1050"/>
      <c r="E113" s="1050"/>
      <c r="F113" s="1050"/>
      <c r="G113" s="1034"/>
    </row>
    <row r="114" spans="1:8" s="1051" customFormat="1" ht="12.75" customHeight="1">
      <c r="A114" s="1050"/>
      <c r="B114" s="1050"/>
      <c r="C114" s="1050"/>
      <c r="D114" s="1050"/>
      <c r="E114" s="1050"/>
      <c r="F114" s="1050"/>
      <c r="G114" s="1034"/>
    </row>
    <row r="115" spans="1:8" s="1051" customFormat="1" ht="12.75" customHeight="1">
      <c r="A115" s="1050"/>
      <c r="B115" s="1050"/>
      <c r="C115" s="1050"/>
      <c r="D115" s="1050"/>
      <c r="E115" s="1050"/>
      <c r="F115" s="1050"/>
      <c r="G115" s="1034"/>
    </row>
    <row r="116" spans="1:8" s="1051" customFormat="1" ht="12.75" customHeight="1">
      <c r="A116" s="1050"/>
      <c r="B116" s="1050"/>
      <c r="C116" s="1050"/>
      <c r="D116" s="1050"/>
      <c r="E116" s="1050"/>
      <c r="F116" s="1050"/>
      <c r="G116" s="1034"/>
    </row>
    <row r="117" spans="1:8" s="1051" customFormat="1" ht="12.75" customHeight="1">
      <c r="A117" s="1050"/>
      <c r="B117" s="1050"/>
      <c r="C117" s="1050"/>
      <c r="D117" s="1050"/>
      <c r="E117" s="1050"/>
      <c r="F117" s="1050"/>
      <c r="G117" s="1034"/>
      <c r="H117" s="1086"/>
    </row>
    <row r="118" spans="1:8" s="1051" customFormat="1" ht="12.75" customHeight="1">
      <c r="A118" s="1050"/>
      <c r="B118" s="1050"/>
      <c r="C118" s="1050"/>
      <c r="D118" s="1050"/>
      <c r="E118" s="1050"/>
      <c r="F118" s="1050"/>
      <c r="G118" s="1034"/>
    </row>
    <row r="119" spans="1:8" s="1051" customFormat="1" ht="12.75" customHeight="1">
      <c r="A119" s="1050"/>
      <c r="B119" s="1050"/>
      <c r="C119" s="1050"/>
      <c r="D119" s="1050"/>
      <c r="E119" s="1050"/>
      <c r="F119" s="1050"/>
      <c r="G119" s="1034"/>
    </row>
    <row r="120" spans="1:8" s="1086" customFormat="1" ht="12.75" customHeight="1">
      <c r="A120" s="1050"/>
      <c r="B120" s="1050"/>
      <c r="C120" s="1050"/>
      <c r="D120" s="1050"/>
      <c r="E120" s="1050"/>
      <c r="F120" s="1050"/>
      <c r="G120" s="1034"/>
      <c r="H120" s="1051"/>
    </row>
    <row r="121" spans="1:8" s="1051" customFormat="1" ht="12.75" customHeight="1">
      <c r="A121" s="1050"/>
      <c r="B121" s="1050"/>
      <c r="C121" s="1050"/>
      <c r="D121" s="1050"/>
      <c r="E121" s="1050"/>
      <c r="F121" s="1050"/>
      <c r="G121" s="1034"/>
    </row>
    <row r="122" spans="1:8" s="1051" customFormat="1" ht="12.75" customHeight="1">
      <c r="A122" s="1050"/>
      <c r="B122" s="1050"/>
      <c r="C122" s="1050"/>
      <c r="D122" s="1050"/>
      <c r="E122" s="1050"/>
      <c r="F122" s="1050"/>
      <c r="G122" s="1034"/>
    </row>
    <row r="123" spans="1:8" s="1051" customFormat="1" ht="12.75" customHeight="1">
      <c r="A123" s="1050"/>
      <c r="B123" s="1050"/>
      <c r="C123" s="1050"/>
      <c r="D123" s="1050"/>
      <c r="E123" s="1050"/>
      <c r="F123" s="1050"/>
      <c r="G123" s="1034"/>
    </row>
    <row r="124" spans="1:8" s="1051" customFormat="1" ht="12.75" customHeight="1">
      <c r="A124" s="1050"/>
      <c r="B124" s="1050"/>
      <c r="C124" s="1050"/>
      <c r="D124" s="1050"/>
      <c r="E124" s="1050"/>
      <c r="F124" s="1050"/>
      <c r="G124" s="1034"/>
    </row>
    <row r="125" spans="1:8" s="1051" customFormat="1" ht="12.75" customHeight="1">
      <c r="A125" s="1050"/>
      <c r="B125" s="1050"/>
      <c r="C125" s="1050"/>
      <c r="D125" s="1050"/>
      <c r="E125" s="1050"/>
      <c r="F125" s="1050"/>
      <c r="G125" s="1034"/>
    </row>
    <row r="126" spans="1:8" s="1051" customFormat="1" ht="12.75" customHeight="1">
      <c r="A126" s="1050"/>
      <c r="B126" s="1050"/>
      <c r="C126" s="1050"/>
      <c r="D126" s="1050"/>
      <c r="E126" s="1050"/>
      <c r="F126" s="1050"/>
      <c r="G126" s="1034"/>
    </row>
    <row r="127" spans="1:8" s="1051" customFormat="1" ht="12.75" customHeight="1">
      <c r="A127" s="1050"/>
      <c r="B127" s="1050"/>
      <c r="C127" s="1050"/>
      <c r="D127" s="1050"/>
      <c r="E127" s="1050"/>
      <c r="F127" s="1050"/>
      <c r="G127" s="1034"/>
    </row>
    <row r="128" spans="1:8" s="1051" customFormat="1" ht="12.75" customHeight="1">
      <c r="A128" s="1050"/>
      <c r="B128" s="1050"/>
      <c r="C128" s="1050"/>
      <c r="D128" s="1050"/>
      <c r="E128" s="1050"/>
      <c r="F128" s="1050"/>
      <c r="G128" s="1034"/>
    </row>
    <row r="129" spans="1:7" s="1051" customFormat="1" ht="12.75" customHeight="1">
      <c r="A129" s="1050"/>
      <c r="B129" s="1050"/>
      <c r="C129" s="1050"/>
      <c r="D129" s="1050"/>
      <c r="E129" s="1050"/>
      <c r="F129" s="1050"/>
      <c r="G129" s="1034"/>
    </row>
    <row r="130" spans="1:7" s="1051" customFormat="1" ht="12.75" customHeight="1">
      <c r="A130" s="1050"/>
      <c r="B130" s="1050"/>
      <c r="C130" s="1050"/>
      <c r="D130" s="1050"/>
      <c r="E130" s="1050"/>
      <c r="F130" s="1050"/>
      <c r="G130" s="1034"/>
    </row>
    <row r="131" spans="1:7" s="1051" customFormat="1" ht="12.75" customHeight="1">
      <c r="A131" s="1050"/>
      <c r="B131" s="1050"/>
      <c r="C131" s="1050"/>
      <c r="D131" s="1050"/>
      <c r="E131" s="1050"/>
      <c r="F131" s="1050"/>
      <c r="G131" s="1034"/>
    </row>
    <row r="132" spans="1:7" s="1051" customFormat="1" ht="12.75" customHeight="1">
      <c r="A132" s="1050"/>
      <c r="B132" s="1050"/>
      <c r="C132" s="1050"/>
      <c r="D132" s="1050"/>
      <c r="E132" s="1050"/>
      <c r="F132" s="1050"/>
      <c r="G132" s="1034"/>
    </row>
    <row r="133" spans="1:7" s="1051" customFormat="1" ht="12.75" customHeight="1">
      <c r="A133" s="1050"/>
      <c r="B133" s="1050"/>
      <c r="C133" s="1050"/>
      <c r="D133" s="1050"/>
      <c r="E133" s="1050"/>
      <c r="F133" s="1050"/>
      <c r="G133" s="1034"/>
    </row>
    <row r="134" spans="1:7" s="1051" customFormat="1" ht="12.75" customHeight="1">
      <c r="A134" s="1050"/>
      <c r="B134" s="1050"/>
      <c r="C134" s="1050"/>
      <c r="D134" s="1050"/>
      <c r="E134" s="1050"/>
      <c r="F134" s="1050"/>
      <c r="G134" s="1034"/>
    </row>
    <row r="135" spans="1:7" s="1051" customFormat="1" ht="12.75" customHeight="1">
      <c r="A135" s="1050"/>
      <c r="B135" s="1050"/>
      <c r="C135" s="1050"/>
      <c r="D135" s="1050"/>
      <c r="E135" s="1050"/>
      <c r="F135" s="1050"/>
      <c r="G135" s="1034"/>
    </row>
    <row r="136" spans="1:7" s="1051" customFormat="1" ht="12.75" customHeight="1">
      <c r="A136" s="1050"/>
      <c r="B136" s="1050"/>
      <c r="C136" s="1050"/>
      <c r="D136" s="1050"/>
      <c r="E136" s="1050"/>
      <c r="F136" s="1050"/>
      <c r="G136" s="1034"/>
    </row>
    <row r="137" spans="1:7" s="1051" customFormat="1" ht="12.75" customHeight="1">
      <c r="A137" s="1050"/>
      <c r="B137" s="1050"/>
      <c r="C137" s="1050"/>
      <c r="D137" s="1050"/>
      <c r="E137" s="1050"/>
      <c r="F137" s="1050"/>
      <c r="G137" s="1034"/>
    </row>
    <row r="138" spans="1:7" s="1051" customFormat="1" ht="12.75" customHeight="1">
      <c r="A138" s="1050"/>
      <c r="B138" s="1050"/>
      <c r="C138" s="1050"/>
      <c r="D138" s="1050"/>
      <c r="E138" s="1050"/>
      <c r="F138" s="1050"/>
      <c r="G138" s="1034"/>
    </row>
    <row r="139" spans="1:7" s="1051" customFormat="1" ht="12.75" customHeight="1">
      <c r="A139" s="1050"/>
      <c r="B139" s="1050"/>
      <c r="C139" s="1050"/>
      <c r="D139" s="1050"/>
      <c r="E139" s="1050"/>
      <c r="F139" s="1050"/>
      <c r="G139" s="1034"/>
    </row>
    <row r="140" spans="1:7" s="1051" customFormat="1" ht="12.75" customHeight="1">
      <c r="A140" s="1050"/>
      <c r="B140" s="1050"/>
      <c r="C140" s="1050"/>
      <c r="D140" s="1050"/>
      <c r="E140" s="1050"/>
      <c r="F140" s="1050"/>
      <c r="G140" s="1034"/>
    </row>
    <row r="141" spans="1:7" s="1051" customFormat="1" ht="12.75" customHeight="1">
      <c r="A141" s="1050"/>
      <c r="B141" s="1050"/>
      <c r="C141" s="1050"/>
      <c r="D141" s="1050"/>
      <c r="E141" s="1050"/>
      <c r="F141" s="1050"/>
      <c r="G141" s="1034"/>
    </row>
    <row r="142" spans="1:7" s="1051" customFormat="1" ht="12.75" customHeight="1">
      <c r="A142" s="1050"/>
      <c r="B142" s="1050"/>
      <c r="C142" s="1050"/>
      <c r="D142" s="1050"/>
      <c r="E142" s="1050"/>
      <c r="F142" s="1050"/>
      <c r="G142" s="1034"/>
    </row>
    <row r="143" spans="1:7" s="1051" customFormat="1" ht="12.75" customHeight="1">
      <c r="A143" s="1050"/>
      <c r="B143" s="1050"/>
      <c r="C143" s="1050"/>
      <c r="D143" s="1050"/>
      <c r="E143" s="1050"/>
      <c r="F143" s="1050"/>
      <c r="G143" s="1034"/>
    </row>
    <row r="144" spans="1:7" s="1051" customFormat="1" ht="12.75" customHeight="1">
      <c r="A144" s="1050"/>
      <c r="B144" s="1050"/>
      <c r="C144" s="1050"/>
      <c r="D144" s="1050"/>
      <c r="E144" s="1050"/>
      <c r="F144" s="1050"/>
      <c r="G144" s="1034"/>
    </row>
    <row r="145" spans="1:7" s="1051" customFormat="1" ht="13.5" customHeight="1">
      <c r="A145" s="1050"/>
      <c r="B145" s="1050"/>
      <c r="C145" s="1050"/>
      <c r="D145" s="1050"/>
      <c r="E145" s="1050"/>
      <c r="F145" s="1050"/>
      <c r="G145" s="1034"/>
    </row>
    <row r="146" spans="1:7" s="1051" customFormat="1" ht="12.75" customHeight="1">
      <c r="A146" s="1050"/>
      <c r="B146" s="1050"/>
      <c r="C146" s="1050"/>
      <c r="D146" s="1050"/>
      <c r="E146" s="1050"/>
      <c r="F146" s="1050"/>
      <c r="G146" s="1034"/>
    </row>
    <row r="147" spans="1:7" s="1051" customFormat="1" ht="12.75" customHeight="1">
      <c r="A147" s="1050"/>
      <c r="B147" s="1050"/>
      <c r="C147" s="1050"/>
      <c r="D147" s="1050"/>
      <c r="E147" s="1050"/>
      <c r="F147" s="1050"/>
      <c r="G147" s="1034"/>
    </row>
    <row r="148" spans="1:7" s="1051" customFormat="1" ht="12.75" customHeight="1">
      <c r="A148" s="1050"/>
      <c r="B148" s="1050"/>
      <c r="C148" s="1050"/>
      <c r="D148" s="1050"/>
      <c r="E148" s="1050"/>
      <c r="F148" s="1050"/>
      <c r="G148" s="1034"/>
    </row>
    <row r="149" spans="1:7" s="1051" customFormat="1" ht="12.75" customHeight="1">
      <c r="A149" s="1050"/>
      <c r="B149" s="1050"/>
      <c r="C149" s="1050"/>
      <c r="D149" s="1050"/>
      <c r="E149" s="1050"/>
      <c r="F149" s="1050"/>
      <c r="G149" s="1034"/>
    </row>
    <row r="150" spans="1:7" s="1051" customFormat="1" ht="12.75" customHeight="1">
      <c r="A150" s="1050"/>
      <c r="B150" s="1050"/>
      <c r="C150" s="1050"/>
      <c r="D150" s="1050"/>
      <c r="E150" s="1050"/>
      <c r="F150" s="1050"/>
      <c r="G150" s="1034"/>
    </row>
    <row r="151" spans="1:7" s="1051" customFormat="1" ht="12.75" customHeight="1">
      <c r="A151" s="1050"/>
      <c r="B151" s="1050"/>
      <c r="C151" s="1050"/>
      <c r="D151" s="1050"/>
      <c r="E151" s="1050"/>
      <c r="F151" s="1050"/>
      <c r="G151" s="1034"/>
    </row>
    <row r="152" spans="1:7" s="1051" customFormat="1" ht="12.75" customHeight="1">
      <c r="A152" s="1050"/>
      <c r="B152" s="1050"/>
      <c r="C152" s="1050"/>
      <c r="D152" s="1050"/>
      <c r="E152" s="1050"/>
      <c r="F152" s="1050"/>
      <c r="G152" s="1034"/>
    </row>
    <row r="153" spans="1:7" s="1051" customFormat="1" ht="12.75" customHeight="1">
      <c r="A153" s="1050"/>
      <c r="B153" s="1050"/>
      <c r="C153" s="1050"/>
      <c r="D153" s="1050"/>
      <c r="E153" s="1050"/>
      <c r="F153" s="1050"/>
      <c r="G153" s="1034"/>
    </row>
    <row r="154" spans="1:7" s="1051" customFormat="1" ht="12.75" customHeight="1">
      <c r="A154" s="1050"/>
      <c r="B154" s="1050"/>
      <c r="C154" s="1050"/>
      <c r="D154" s="1050"/>
      <c r="E154" s="1050"/>
      <c r="F154" s="1050"/>
      <c r="G154" s="1034"/>
    </row>
    <row r="155" spans="1:7" s="1051" customFormat="1" ht="12.75" customHeight="1">
      <c r="A155" s="1050"/>
      <c r="B155" s="1050"/>
      <c r="C155" s="1050"/>
      <c r="D155" s="1050"/>
      <c r="E155" s="1050"/>
      <c r="F155" s="1050"/>
      <c r="G155" s="1034"/>
    </row>
    <row r="156" spans="1:7" s="1051" customFormat="1" ht="12.75" customHeight="1">
      <c r="A156" s="1050"/>
      <c r="B156" s="1050"/>
      <c r="C156" s="1050"/>
      <c r="D156" s="1050"/>
      <c r="E156" s="1050"/>
      <c r="F156" s="1050"/>
      <c r="G156" s="1034"/>
    </row>
    <row r="157" spans="1:7" s="1051" customFormat="1" ht="12.75" customHeight="1">
      <c r="A157" s="1050"/>
      <c r="B157" s="1050"/>
      <c r="C157" s="1050"/>
      <c r="D157" s="1050"/>
      <c r="E157" s="1050"/>
      <c r="F157" s="1050"/>
      <c r="G157" s="1034"/>
    </row>
    <row r="158" spans="1:7" s="1051" customFormat="1" ht="12.75" customHeight="1">
      <c r="A158" s="1050"/>
      <c r="B158" s="1050"/>
      <c r="C158" s="1050"/>
      <c r="D158" s="1050"/>
      <c r="E158" s="1050"/>
      <c r="F158" s="1050"/>
      <c r="G158" s="1034"/>
    </row>
    <row r="159" spans="1:7" s="1051" customFormat="1" ht="12.75" customHeight="1">
      <c r="A159" s="1050"/>
      <c r="B159" s="1050"/>
      <c r="C159" s="1050"/>
      <c r="D159" s="1050"/>
      <c r="E159" s="1050"/>
      <c r="F159" s="1050"/>
      <c r="G159" s="1034"/>
    </row>
    <row r="160" spans="1:7" s="1051" customFormat="1" ht="12.75" customHeight="1">
      <c r="A160" s="1050"/>
      <c r="B160" s="1050"/>
      <c r="C160" s="1050"/>
      <c r="D160" s="1050"/>
      <c r="E160" s="1050"/>
      <c r="F160" s="1050"/>
      <c r="G160" s="1034"/>
    </row>
    <row r="161" spans="1:7" s="1051" customFormat="1" ht="12.75" customHeight="1">
      <c r="A161" s="1050"/>
      <c r="B161" s="1050"/>
      <c r="C161" s="1050"/>
      <c r="D161" s="1050"/>
      <c r="E161" s="1050"/>
      <c r="F161" s="1050"/>
      <c r="G161" s="1034"/>
    </row>
    <row r="162" spans="1:7" s="1051" customFormat="1" ht="12.75" customHeight="1">
      <c r="A162" s="1050"/>
      <c r="B162" s="1050"/>
      <c r="C162" s="1050"/>
      <c r="D162" s="1050"/>
      <c r="E162" s="1050"/>
      <c r="F162" s="1050"/>
      <c r="G162" s="1034"/>
    </row>
    <row r="163" spans="1:7" s="1051" customFormat="1" ht="12.75" customHeight="1">
      <c r="A163" s="1050"/>
      <c r="B163" s="1050"/>
      <c r="C163" s="1050"/>
      <c r="D163" s="1050"/>
      <c r="E163" s="1050"/>
      <c r="F163" s="1050"/>
      <c r="G163" s="1034"/>
    </row>
    <row r="164" spans="1:7" s="1051" customFormat="1" ht="12.75" customHeight="1">
      <c r="A164" s="1050"/>
      <c r="B164" s="1050"/>
      <c r="C164" s="1050"/>
      <c r="D164" s="1050"/>
      <c r="E164" s="1050"/>
      <c r="F164" s="1050"/>
      <c r="G164" s="1034"/>
    </row>
    <row r="165" spans="1:7" s="1051" customFormat="1" ht="12.75" customHeight="1">
      <c r="A165" s="1050"/>
      <c r="B165" s="1050"/>
      <c r="C165" s="1050"/>
      <c r="D165" s="1050"/>
      <c r="E165" s="1050"/>
      <c r="F165" s="1050"/>
      <c r="G165" s="1034"/>
    </row>
    <row r="166" spans="1:7" s="1051" customFormat="1" ht="12.75" customHeight="1">
      <c r="A166" s="1050"/>
      <c r="B166" s="1050"/>
      <c r="C166" s="1050"/>
      <c r="D166" s="1050"/>
      <c r="E166" s="1050"/>
      <c r="F166" s="1050"/>
      <c r="G166" s="1034"/>
    </row>
    <row r="167" spans="1:7" s="1051" customFormat="1" ht="12.75" customHeight="1">
      <c r="A167" s="1050"/>
      <c r="B167" s="1050"/>
      <c r="C167" s="1050"/>
      <c r="D167" s="1050"/>
      <c r="E167" s="1050"/>
      <c r="F167" s="1050"/>
      <c r="G167" s="1034"/>
    </row>
    <row r="168" spans="1:7" s="1051" customFormat="1" ht="12.75" customHeight="1">
      <c r="A168" s="1050"/>
      <c r="B168" s="1050"/>
      <c r="C168" s="1050"/>
      <c r="D168" s="1050"/>
      <c r="E168" s="1050"/>
      <c r="F168" s="1050"/>
      <c r="G168" s="1034"/>
    </row>
    <row r="169" spans="1:7" s="1051" customFormat="1" ht="12.75" customHeight="1">
      <c r="A169" s="1050"/>
      <c r="B169" s="1050"/>
      <c r="C169" s="1050"/>
      <c r="D169" s="1050"/>
      <c r="E169" s="1050"/>
      <c r="F169" s="1050"/>
      <c r="G169" s="1034"/>
    </row>
    <row r="170" spans="1:7" s="1051" customFormat="1" ht="12.75" customHeight="1">
      <c r="A170" s="1050"/>
      <c r="B170" s="1050"/>
      <c r="C170" s="1050"/>
      <c r="D170" s="1050"/>
      <c r="E170" s="1050"/>
      <c r="F170" s="1050"/>
      <c r="G170" s="1034"/>
    </row>
    <row r="171" spans="1:7" s="1051" customFormat="1" ht="12.75" customHeight="1">
      <c r="A171" s="1050"/>
      <c r="B171" s="1050"/>
      <c r="C171" s="1050"/>
      <c r="D171" s="1050"/>
      <c r="E171" s="1050"/>
      <c r="F171" s="1050"/>
      <c r="G171" s="1034"/>
    </row>
    <row r="172" spans="1:7" s="1051" customFormat="1" ht="12.75" customHeight="1">
      <c r="A172" s="1050"/>
      <c r="B172" s="1050"/>
      <c r="C172" s="1050"/>
      <c r="D172" s="1050"/>
      <c r="E172" s="1050"/>
      <c r="F172" s="1050"/>
      <c r="G172" s="1034"/>
    </row>
    <row r="173" spans="1:7" s="1051" customFormat="1" ht="12.75" customHeight="1">
      <c r="A173" s="1050"/>
      <c r="B173" s="1050"/>
      <c r="C173" s="1050"/>
      <c r="D173" s="1050"/>
      <c r="E173" s="1050"/>
      <c r="F173" s="1050"/>
      <c r="G173" s="1034"/>
    </row>
    <row r="174" spans="1:7" s="1051" customFormat="1" ht="12.75" customHeight="1">
      <c r="A174" s="1050"/>
      <c r="B174" s="1050"/>
      <c r="C174" s="1050"/>
      <c r="D174" s="1050"/>
      <c r="E174" s="1050"/>
      <c r="F174" s="1050"/>
      <c r="G174" s="1034"/>
    </row>
    <row r="175" spans="1:7" s="1051" customFormat="1" ht="12.75" customHeight="1">
      <c r="A175" s="1050"/>
      <c r="B175" s="1050"/>
      <c r="C175" s="1050"/>
      <c r="D175" s="1050"/>
      <c r="E175" s="1050"/>
      <c r="F175" s="1050"/>
      <c r="G175" s="1034"/>
    </row>
    <row r="176" spans="1:7" s="1051" customFormat="1" ht="12.75" customHeight="1">
      <c r="A176" s="1050"/>
      <c r="B176" s="1050"/>
      <c r="C176" s="1050"/>
      <c r="D176" s="1050"/>
      <c r="E176" s="1050"/>
      <c r="F176" s="1050"/>
      <c r="G176" s="1034"/>
    </row>
    <row r="177" spans="1:7" s="1051" customFormat="1" ht="12.75" customHeight="1">
      <c r="A177" s="1050"/>
      <c r="B177" s="1050"/>
      <c r="C177" s="1050"/>
      <c r="D177" s="1050"/>
      <c r="E177" s="1050"/>
      <c r="F177" s="1050"/>
      <c r="G177" s="1034"/>
    </row>
    <row r="178" spans="1:7" s="1051" customFormat="1" ht="12.75" customHeight="1">
      <c r="A178" s="1050"/>
      <c r="B178" s="1050"/>
      <c r="C178" s="1050"/>
      <c r="D178" s="1050"/>
      <c r="E178" s="1050"/>
      <c r="F178" s="1050"/>
      <c r="G178" s="1034"/>
    </row>
    <row r="179" spans="1:7" s="1051" customFormat="1" ht="12.75" customHeight="1">
      <c r="A179" s="1050"/>
      <c r="B179" s="1050"/>
      <c r="C179" s="1050"/>
      <c r="D179" s="1050"/>
      <c r="E179" s="1050"/>
      <c r="F179" s="1050"/>
      <c r="G179" s="1034"/>
    </row>
    <row r="180" spans="1:7" s="1051" customFormat="1" ht="12.75" customHeight="1">
      <c r="A180" s="1050"/>
      <c r="B180" s="1050"/>
      <c r="C180" s="1050"/>
      <c r="D180" s="1050"/>
      <c r="E180" s="1050"/>
      <c r="F180" s="1050"/>
      <c r="G180" s="1034"/>
    </row>
    <row r="181" spans="1:7" s="1051" customFormat="1" ht="12.75" customHeight="1">
      <c r="A181" s="1050"/>
      <c r="B181" s="1050"/>
      <c r="C181" s="1050"/>
      <c r="D181" s="1050"/>
      <c r="E181" s="1050"/>
      <c r="F181" s="1050"/>
      <c r="G181" s="1034"/>
    </row>
    <row r="182" spans="1:7" s="1051" customFormat="1" ht="12.75" customHeight="1">
      <c r="A182" s="1050"/>
      <c r="B182" s="1050"/>
      <c r="C182" s="1050"/>
      <c r="D182" s="1050"/>
      <c r="E182" s="1050"/>
      <c r="F182" s="1050"/>
      <c r="G182" s="1034"/>
    </row>
    <row r="183" spans="1:7" s="1051" customFormat="1" ht="12.75" customHeight="1">
      <c r="A183" s="1050"/>
      <c r="B183" s="1050"/>
      <c r="C183" s="1050"/>
      <c r="D183" s="1050"/>
      <c r="E183" s="1050"/>
      <c r="F183" s="1050"/>
      <c r="G183" s="1034"/>
    </row>
    <row r="184" spans="1:7" ht="12.75" customHeight="1"/>
    <row r="185" spans="1:7" ht="12.75" customHeight="1"/>
    <row r="186" spans="1:7" ht="12.75" customHeight="1"/>
    <row r="187" spans="1:7" ht="12.75" customHeight="1"/>
    <row r="188" spans="1:7" ht="12.75" customHeight="1"/>
    <row r="189" spans="1:7" ht="12.75" customHeight="1"/>
    <row r="190" spans="1:7" ht="12.75" customHeight="1"/>
    <row r="191" spans="1:7" ht="12.75" customHeight="1"/>
    <row r="192" spans="1:7" ht="12.75" customHeight="1"/>
    <row r="193" ht="12.75" customHeight="1"/>
    <row r="194" ht="12.75" customHeight="1"/>
    <row r="195" ht="13.5" customHeight="1"/>
    <row r="196" ht="13.5" customHeight="1"/>
    <row r="197" ht="13.5" customHeight="1"/>
    <row r="198" ht="13.5" customHeight="1"/>
    <row r="199" ht="13.5" customHeight="1"/>
    <row r="200" ht="12.75" customHeight="1"/>
    <row r="201" ht="12.75" customHeight="1"/>
    <row r="202" ht="13.5" customHeight="1"/>
    <row r="203" ht="13.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sheetData>
  <sheetProtection selectLockedCells="1" selectUnlockedCells="1"/>
  <mergeCells count="8">
    <mergeCell ref="A59:K59"/>
    <mergeCell ref="A60:K60"/>
    <mergeCell ref="A61:K61"/>
    <mergeCell ref="B9:C10"/>
    <mergeCell ref="A12:A14"/>
    <mergeCell ref="B11:D11"/>
    <mergeCell ref="A57:K57"/>
    <mergeCell ref="A58:K58"/>
  </mergeCells>
  <pageMargins left="0.78749999999999998" right="0" top="0.37430555555555556" bottom="0.59236111111111112" header="0.51180555555555551" footer="0.31527777777777777"/>
  <pageSetup paperSize="9" firstPageNumber="0" orientation="portrait" horizontalDpi="300" verticalDpi="300" r:id="rId1"/>
  <headerFooter alignWithMargins="0">
    <oddFooter>&amp;C&amp;12 05.2017.&amp;R&amp;12ELT-5-&amp;P</oddFooter>
  </headerFooter>
</worksheet>
</file>

<file path=xl/worksheets/sheet2.xml><?xml version="1.0" encoding="utf-8"?>
<worksheet xmlns="http://schemas.openxmlformats.org/spreadsheetml/2006/main" xmlns:r="http://schemas.openxmlformats.org/officeDocument/2006/relationships">
  <dimension ref="A1:T49"/>
  <sheetViews>
    <sheetView tabSelected="1" view="pageBreakPreview" zoomScale="85" zoomScaleNormal="75" zoomScaleSheetLayoutView="85" workbookViewId="0">
      <selection activeCell="C21" sqref="C21"/>
    </sheetView>
  </sheetViews>
  <sheetFormatPr defaultColWidth="8.88671875" defaultRowHeight="14.25"/>
  <cols>
    <col min="1" max="1" width="8.88671875" style="2"/>
    <col min="2" max="2" width="12.77734375" style="2" customWidth="1"/>
    <col min="3" max="3" width="47.6640625" style="2" customWidth="1"/>
    <col min="4" max="4" width="14.5546875" style="2" customWidth="1"/>
    <col min="5" max="5" width="12.88671875" style="2" customWidth="1"/>
    <col min="6" max="6" width="13.77734375" style="2" customWidth="1"/>
    <col min="7" max="7" width="12.21875" style="2" customWidth="1"/>
    <col min="8" max="8" width="9.5546875" style="2" customWidth="1"/>
    <col min="9" max="13" width="8.88671875" style="2"/>
    <col min="14" max="14" width="7.6640625" style="2" bestFit="1" customWidth="1"/>
    <col min="15" max="16384" width="8.88671875" style="2"/>
  </cols>
  <sheetData>
    <row r="1" spans="1:20" ht="16.5">
      <c r="I1" s="13"/>
    </row>
    <row r="2" spans="1:20" customFormat="1" ht="15.75">
      <c r="A2" s="78" t="s">
        <v>162</v>
      </c>
      <c r="B2" s="78"/>
      <c r="C2" s="79"/>
      <c r="D2" s="80"/>
      <c r="E2" s="81"/>
      <c r="F2" s="81"/>
      <c r="G2" s="81"/>
      <c r="H2" s="81"/>
      <c r="I2" s="12"/>
    </row>
    <row r="3" spans="1:20" customFormat="1" ht="15.75">
      <c r="A3" s="78" t="s">
        <v>163</v>
      </c>
      <c r="B3" s="78"/>
      <c r="C3" s="80"/>
      <c r="D3" s="80"/>
      <c r="E3" s="81"/>
      <c r="F3" s="81"/>
      <c r="G3" s="81"/>
      <c r="H3" s="81"/>
      <c r="I3" s="12"/>
    </row>
    <row r="4" spans="1:20" ht="16.5">
      <c r="A4" s="78"/>
      <c r="B4" s="78"/>
      <c r="C4" s="3"/>
      <c r="D4" s="3"/>
      <c r="E4" s="3"/>
      <c r="I4" s="13"/>
    </row>
    <row r="5" spans="1:20" ht="16.5">
      <c r="A5" s="78" t="s">
        <v>164</v>
      </c>
      <c r="B5" s="78"/>
      <c r="C5" s="3"/>
      <c r="D5" s="3"/>
      <c r="E5" s="3"/>
      <c r="I5" s="13"/>
    </row>
    <row r="6" spans="1:20" ht="16.5">
      <c r="A6" s="78" t="s">
        <v>1812</v>
      </c>
      <c r="B6" s="78"/>
      <c r="C6" s="3"/>
      <c r="D6" s="3"/>
      <c r="E6" s="3"/>
      <c r="I6" s="13"/>
    </row>
    <row r="7" spans="1:20" ht="16.5">
      <c r="A7" s="82"/>
      <c r="B7" s="82"/>
      <c r="C7" s="3"/>
      <c r="D7" s="3"/>
      <c r="E7" s="3"/>
      <c r="I7" s="13"/>
    </row>
    <row r="8" spans="1:20" ht="16.5">
      <c r="C8" s="83" t="s">
        <v>1876</v>
      </c>
      <c r="I8" s="13"/>
    </row>
    <row r="9" spans="1:20" ht="16.5">
      <c r="I9" s="13"/>
    </row>
    <row r="10" spans="1:20" ht="16.5">
      <c r="C10" s="6"/>
      <c r="E10" s="84" t="s">
        <v>18</v>
      </c>
      <c r="F10" s="85" t="s">
        <v>1849</v>
      </c>
      <c r="I10" s="13"/>
    </row>
    <row r="11" spans="1:20" ht="16.5">
      <c r="C11" s="83" t="s">
        <v>693</v>
      </c>
      <c r="E11" s="84" t="s">
        <v>17</v>
      </c>
      <c r="F11" s="85" t="s">
        <v>1849</v>
      </c>
      <c r="I11" s="13"/>
    </row>
    <row r="12" spans="1:20" ht="17.25" thickBot="1">
      <c r="A12" s="86"/>
      <c r="B12" s="86"/>
      <c r="C12" s="86"/>
      <c r="D12" s="86"/>
      <c r="E12" s="86"/>
      <c r="F12" s="86"/>
      <c r="G12" s="86"/>
      <c r="H12" s="86"/>
      <c r="I12" s="13"/>
    </row>
    <row r="13" spans="1:20" ht="15.6" customHeight="1">
      <c r="A13" s="1107" t="s">
        <v>2</v>
      </c>
      <c r="B13" s="1110" t="s">
        <v>3</v>
      </c>
      <c r="C13" s="1110" t="s">
        <v>1892</v>
      </c>
      <c r="D13" s="1110" t="s">
        <v>26</v>
      </c>
      <c r="E13" s="1112" t="s">
        <v>4</v>
      </c>
      <c r="F13" s="1113"/>
      <c r="G13" s="1114"/>
      <c r="H13" s="1102" t="s">
        <v>27</v>
      </c>
      <c r="I13" s="15"/>
    </row>
    <row r="14" spans="1:20" ht="14.1" customHeight="1">
      <c r="A14" s="1108"/>
      <c r="B14" s="1111"/>
      <c r="C14" s="1111"/>
      <c r="D14" s="1111"/>
      <c r="E14" s="1105" t="s">
        <v>28</v>
      </c>
      <c r="F14" s="1105" t="s">
        <v>1797</v>
      </c>
      <c r="G14" s="1105" t="s">
        <v>29</v>
      </c>
      <c r="H14" s="1103"/>
      <c r="I14" s="15"/>
      <c r="J14" s="86"/>
      <c r="K14" s="86"/>
      <c r="L14" s="86"/>
      <c r="M14" s="86"/>
      <c r="N14" s="86"/>
      <c r="O14" s="86"/>
      <c r="P14" s="86"/>
      <c r="Q14" s="86"/>
      <c r="R14" s="86"/>
      <c r="S14" s="86"/>
      <c r="T14" s="86"/>
    </row>
    <row r="15" spans="1:20" ht="23.25" customHeight="1" thickBot="1">
      <c r="A15" s="1109"/>
      <c r="B15" s="1106"/>
      <c r="C15" s="1106"/>
      <c r="D15" s="1106"/>
      <c r="E15" s="1106"/>
      <c r="F15" s="1106"/>
      <c r="G15" s="1106"/>
      <c r="H15" s="1104"/>
      <c r="I15" s="15"/>
      <c r="J15" s="86"/>
      <c r="K15" s="86"/>
      <c r="L15" s="86"/>
      <c r="M15" s="86"/>
      <c r="N15" s="86"/>
      <c r="O15" s="86"/>
      <c r="P15" s="86"/>
      <c r="Q15" s="86"/>
      <c r="R15" s="86"/>
      <c r="S15" s="86"/>
      <c r="T15" s="86"/>
    </row>
    <row r="16" spans="1:20" ht="17.25" thickTop="1">
      <c r="A16" s="467"/>
      <c r="B16" s="88"/>
      <c r="C16" s="87"/>
      <c r="D16" s="88"/>
      <c r="E16" s="88"/>
      <c r="F16" s="88"/>
      <c r="G16" s="88"/>
      <c r="H16" s="468"/>
      <c r="I16" s="15"/>
      <c r="J16" s="86"/>
      <c r="K16" s="86"/>
      <c r="L16" s="86"/>
      <c r="M16" s="86"/>
      <c r="N16" s="86"/>
      <c r="O16" s="86"/>
      <c r="P16" s="86"/>
      <c r="Q16" s="86"/>
      <c r="R16" s="86"/>
      <c r="S16" s="86"/>
      <c r="T16" s="86"/>
    </row>
    <row r="17" spans="1:20">
      <c r="A17" s="469">
        <v>1</v>
      </c>
      <c r="B17" s="89">
        <v>1</v>
      </c>
      <c r="C17" s="90" t="s">
        <v>0</v>
      </c>
      <c r="D17" s="91"/>
      <c r="E17" s="92"/>
      <c r="F17" s="92"/>
      <c r="G17" s="92"/>
      <c r="H17" s="470"/>
      <c r="I17" s="921"/>
      <c r="J17" s="922"/>
      <c r="K17" s="921"/>
      <c r="L17" s="922"/>
      <c r="M17" s="921"/>
      <c r="N17" s="922"/>
      <c r="O17" s="923"/>
      <c r="P17" s="86"/>
      <c r="Q17" s="86"/>
      <c r="R17" s="86"/>
      <c r="S17" s="86"/>
      <c r="T17" s="86"/>
    </row>
    <row r="18" spans="1:20">
      <c r="A18" s="469">
        <f t="shared" ref="A18" si="0">+A17+1</f>
        <v>2</v>
      </c>
      <c r="B18" s="89">
        <f t="shared" ref="B18" si="1">+B17+1</f>
        <v>2</v>
      </c>
      <c r="C18" s="90" t="s">
        <v>31</v>
      </c>
      <c r="D18" s="91"/>
      <c r="E18" s="92"/>
      <c r="F18" s="92"/>
      <c r="G18" s="92"/>
      <c r="H18" s="470"/>
      <c r="I18" s="921"/>
      <c r="J18" s="922"/>
      <c r="K18" s="921"/>
      <c r="L18" s="922"/>
      <c r="M18" s="921"/>
      <c r="N18" s="922"/>
      <c r="O18" s="923"/>
      <c r="P18" s="86"/>
      <c r="Q18" s="86"/>
      <c r="R18" s="86"/>
      <c r="S18" s="86"/>
      <c r="T18" s="86"/>
    </row>
    <row r="19" spans="1:20">
      <c r="A19" s="469">
        <f>+A18+1</f>
        <v>3</v>
      </c>
      <c r="B19" s="89">
        <f>+B18+1</f>
        <v>3</v>
      </c>
      <c r="C19" s="90" t="s">
        <v>694</v>
      </c>
      <c r="D19" s="91"/>
      <c r="E19" s="92"/>
      <c r="F19" s="92"/>
      <c r="G19" s="92"/>
      <c r="H19" s="470"/>
      <c r="I19" s="921"/>
      <c r="J19" s="922"/>
      <c r="K19" s="921"/>
      <c r="L19" s="922"/>
      <c r="M19" s="921"/>
      <c r="N19" s="922"/>
      <c r="O19" s="923"/>
      <c r="P19" s="86"/>
      <c r="Q19" s="86"/>
      <c r="R19" s="86"/>
      <c r="S19" s="86"/>
      <c r="T19" s="86"/>
    </row>
    <row r="20" spans="1:20">
      <c r="A20" s="469">
        <f t="shared" ref="A20:A28" si="2">+A19+1</f>
        <v>4</v>
      </c>
      <c r="B20" s="89">
        <f t="shared" ref="B20:B28" si="3">+B19+1</f>
        <v>4</v>
      </c>
      <c r="C20" s="924" t="s">
        <v>35</v>
      </c>
      <c r="D20" s="93"/>
      <c r="E20" s="94"/>
      <c r="F20" s="94"/>
      <c r="G20" s="94"/>
      <c r="H20" s="470"/>
      <c r="I20" s="921"/>
      <c r="J20" s="922"/>
      <c r="K20" s="921"/>
      <c r="L20" s="922"/>
      <c r="M20" s="921"/>
      <c r="N20" s="922"/>
      <c r="O20" s="923"/>
      <c r="P20" s="86"/>
      <c r="Q20" s="86"/>
      <c r="R20" s="86"/>
      <c r="S20" s="86"/>
      <c r="T20" s="86"/>
    </row>
    <row r="21" spans="1:20">
      <c r="A21" s="469">
        <f t="shared" si="2"/>
        <v>5</v>
      </c>
      <c r="B21" s="89">
        <f t="shared" si="3"/>
        <v>5</v>
      </c>
      <c r="C21" s="924" t="s">
        <v>33</v>
      </c>
      <c r="D21" s="925"/>
      <c r="E21" s="610"/>
      <c r="F21" s="610"/>
      <c r="G21" s="610"/>
      <c r="H21" s="471"/>
      <c r="I21" s="923"/>
      <c r="J21" s="922"/>
      <c r="K21" s="923"/>
      <c r="L21" s="922"/>
      <c r="M21" s="923"/>
      <c r="N21" s="922"/>
      <c r="O21" s="923"/>
      <c r="P21" s="86"/>
      <c r="Q21" s="86"/>
      <c r="R21" s="86"/>
      <c r="S21" s="86"/>
      <c r="T21" s="86"/>
    </row>
    <row r="22" spans="1:20">
      <c r="A22" s="469">
        <f t="shared" si="2"/>
        <v>6</v>
      </c>
      <c r="B22" s="89">
        <f t="shared" si="3"/>
        <v>6</v>
      </c>
      <c r="C22" s="924" t="s">
        <v>34</v>
      </c>
      <c r="D22" s="925"/>
      <c r="E22" s="610"/>
      <c r="F22" s="610"/>
      <c r="G22" s="610"/>
      <c r="H22" s="471"/>
      <c r="I22" s="923"/>
      <c r="J22" s="922"/>
      <c r="K22" s="923"/>
      <c r="L22" s="922"/>
      <c r="M22" s="923"/>
      <c r="N22" s="922"/>
      <c r="O22" s="923"/>
      <c r="P22" s="86"/>
      <c r="Q22" s="86"/>
      <c r="R22" s="86"/>
      <c r="S22" s="86"/>
      <c r="T22" s="86"/>
    </row>
    <row r="23" spans="1:20">
      <c r="A23" s="469">
        <f t="shared" si="2"/>
        <v>7</v>
      </c>
      <c r="B23" s="89">
        <f t="shared" si="3"/>
        <v>7</v>
      </c>
      <c r="C23" s="924" t="s">
        <v>19</v>
      </c>
      <c r="D23" s="925"/>
      <c r="E23" s="610"/>
      <c r="F23" s="610"/>
      <c r="G23" s="610"/>
      <c r="H23" s="472"/>
      <c r="I23" s="923"/>
      <c r="J23" s="922"/>
      <c r="K23" s="923"/>
      <c r="L23" s="922"/>
      <c r="M23" s="923"/>
      <c r="N23" s="922"/>
      <c r="O23" s="923"/>
      <c r="P23" s="86"/>
      <c r="Q23" s="86"/>
      <c r="R23" s="86"/>
      <c r="S23" s="86"/>
      <c r="T23" s="86"/>
    </row>
    <row r="24" spans="1:20">
      <c r="A24" s="469">
        <f t="shared" si="2"/>
        <v>8</v>
      </c>
      <c r="B24" s="89">
        <f t="shared" si="3"/>
        <v>8</v>
      </c>
      <c r="C24" s="924" t="s">
        <v>37</v>
      </c>
      <c r="D24" s="925"/>
      <c r="E24" s="610"/>
      <c r="F24" s="610"/>
      <c r="G24" s="610"/>
      <c r="H24" s="472"/>
      <c r="I24" s="923"/>
      <c r="J24" s="922"/>
      <c r="K24" s="923"/>
      <c r="L24" s="922"/>
      <c r="M24" s="923"/>
      <c r="N24" s="922"/>
      <c r="O24" s="923"/>
      <c r="P24" s="86"/>
      <c r="Q24" s="86"/>
      <c r="R24" s="86"/>
      <c r="S24" s="86"/>
      <c r="T24" s="86"/>
    </row>
    <row r="25" spans="1:20">
      <c r="A25" s="469">
        <f t="shared" si="2"/>
        <v>9</v>
      </c>
      <c r="B25" s="89">
        <f t="shared" si="3"/>
        <v>9</v>
      </c>
      <c r="C25" s="924" t="s">
        <v>36</v>
      </c>
      <c r="D25" s="925"/>
      <c r="E25" s="610"/>
      <c r="F25" s="610"/>
      <c r="G25" s="610"/>
      <c r="H25" s="472"/>
      <c r="I25" s="923"/>
      <c r="J25" s="922"/>
      <c r="K25" s="923"/>
      <c r="L25" s="922"/>
      <c r="M25" s="923"/>
      <c r="N25" s="922"/>
      <c r="O25" s="923"/>
      <c r="P25" s="86"/>
      <c r="Q25" s="86"/>
      <c r="R25" s="86"/>
      <c r="S25" s="86"/>
      <c r="T25" s="86"/>
    </row>
    <row r="26" spans="1:20">
      <c r="A26" s="469">
        <f t="shared" si="2"/>
        <v>10</v>
      </c>
      <c r="B26" s="89">
        <f t="shared" si="3"/>
        <v>10</v>
      </c>
      <c r="C26" s="924" t="s">
        <v>38</v>
      </c>
      <c r="D26" s="925"/>
      <c r="E26" s="610"/>
      <c r="F26" s="610"/>
      <c r="G26" s="610"/>
      <c r="H26" s="472"/>
      <c r="I26" s="923"/>
      <c r="J26" s="922"/>
      <c r="K26" s="923"/>
      <c r="L26" s="922"/>
      <c r="M26" s="923"/>
      <c r="N26" s="922"/>
      <c r="O26" s="923"/>
      <c r="P26" s="86"/>
      <c r="Q26" s="86"/>
      <c r="R26" s="86"/>
      <c r="S26" s="86"/>
      <c r="T26" s="86"/>
    </row>
    <row r="27" spans="1:20">
      <c r="A27" s="469">
        <f t="shared" si="2"/>
        <v>11</v>
      </c>
      <c r="B27" s="89">
        <f t="shared" si="3"/>
        <v>11</v>
      </c>
      <c r="C27" s="924" t="s">
        <v>39</v>
      </c>
      <c r="D27" s="925"/>
      <c r="E27" s="610"/>
      <c r="F27" s="610"/>
      <c r="G27" s="610"/>
      <c r="H27" s="472"/>
      <c r="I27" s="923"/>
      <c r="J27" s="922"/>
      <c r="K27" s="923"/>
      <c r="L27" s="922"/>
      <c r="M27" s="923"/>
      <c r="N27" s="922"/>
      <c r="O27" s="923"/>
      <c r="P27" s="86"/>
      <c r="Q27" s="86"/>
      <c r="R27" s="86"/>
      <c r="S27" s="86"/>
      <c r="T27" s="86"/>
    </row>
    <row r="28" spans="1:20">
      <c r="A28" s="469">
        <f t="shared" si="2"/>
        <v>12</v>
      </c>
      <c r="B28" s="89">
        <f t="shared" si="3"/>
        <v>12</v>
      </c>
      <c r="C28" s="924" t="s">
        <v>20</v>
      </c>
      <c r="D28" s="925"/>
      <c r="E28" s="610"/>
      <c r="F28" s="610"/>
      <c r="G28" s="610"/>
      <c r="H28" s="472"/>
      <c r="I28" s="923"/>
      <c r="J28" s="922"/>
      <c r="K28" s="923"/>
      <c r="L28" s="922"/>
      <c r="M28" s="923"/>
      <c r="N28" s="922"/>
      <c r="O28" s="923"/>
      <c r="P28" s="86"/>
      <c r="Q28" s="86"/>
      <c r="R28" s="86"/>
      <c r="S28" s="86"/>
      <c r="T28" s="86"/>
    </row>
    <row r="29" spans="1:20">
      <c r="A29" s="1031">
        <v>13</v>
      </c>
      <c r="B29" s="1032">
        <v>13</v>
      </c>
      <c r="C29" s="924" t="s">
        <v>1938</v>
      </c>
      <c r="D29" s="925"/>
      <c r="E29" s="610"/>
      <c r="F29" s="610"/>
      <c r="G29" s="610"/>
      <c r="H29" s="1033"/>
      <c r="I29" s="923"/>
      <c r="J29" s="922"/>
      <c r="K29" s="923"/>
      <c r="L29" s="922"/>
      <c r="M29" s="923"/>
      <c r="N29" s="922"/>
      <c r="O29" s="923"/>
      <c r="P29" s="86"/>
      <c r="Q29" s="86"/>
      <c r="R29" s="86"/>
      <c r="S29" s="86"/>
      <c r="T29" s="86"/>
    </row>
    <row r="30" spans="1:20" ht="17.25" thickBot="1">
      <c r="A30" s="473"/>
      <c r="B30" s="95"/>
      <c r="C30" s="96"/>
      <c r="D30" s="97"/>
      <c r="E30" s="98"/>
      <c r="F30" s="98"/>
      <c r="G30" s="98"/>
      <c r="H30" s="474"/>
      <c r="I30" s="15"/>
      <c r="J30" s="86"/>
      <c r="K30" s="86"/>
      <c r="L30" s="86"/>
      <c r="M30" s="86"/>
      <c r="N30" s="86"/>
      <c r="O30" s="923"/>
      <c r="P30" s="86"/>
      <c r="Q30" s="86"/>
      <c r="R30" s="86"/>
      <c r="S30" s="86"/>
      <c r="T30" s="86"/>
    </row>
    <row r="31" spans="1:20" ht="17.25" thickTop="1">
      <c r="A31" s="469"/>
      <c r="B31" s="90"/>
      <c r="C31" s="90"/>
      <c r="D31" s="90"/>
      <c r="E31" s="90"/>
      <c r="F31" s="90"/>
      <c r="G31" s="90"/>
      <c r="H31" s="475"/>
      <c r="I31" s="15"/>
      <c r="J31" s="86"/>
      <c r="K31" s="86"/>
      <c r="L31" s="86"/>
      <c r="M31" s="86"/>
      <c r="N31" s="86"/>
      <c r="O31" s="86"/>
      <c r="P31" s="86"/>
      <c r="Q31" s="86"/>
      <c r="R31" s="86"/>
      <c r="S31" s="86"/>
      <c r="T31" s="86"/>
    </row>
    <row r="32" spans="1:20" ht="16.5">
      <c r="A32" s="476"/>
      <c r="B32" s="926"/>
      <c r="C32" s="927" t="s">
        <v>12</v>
      </c>
      <c r="D32" s="928"/>
      <c r="E32" s="928"/>
      <c r="F32" s="928"/>
      <c r="G32" s="928"/>
      <c r="H32" s="472"/>
      <c r="I32" s="15"/>
      <c r="J32" s="86"/>
      <c r="K32" s="86"/>
      <c r="L32" s="86"/>
      <c r="M32" s="86"/>
      <c r="N32" s="86"/>
      <c r="O32" s="86"/>
      <c r="P32" s="86"/>
      <c r="Q32" s="86"/>
      <c r="R32" s="86"/>
      <c r="S32" s="86"/>
      <c r="T32" s="86"/>
    </row>
    <row r="33" spans="1:20" ht="16.5">
      <c r="A33" s="477"/>
      <c r="B33" s="929"/>
      <c r="C33" s="927" t="s">
        <v>1850</v>
      </c>
      <c r="D33" s="928"/>
      <c r="E33" s="930"/>
      <c r="F33" s="930"/>
      <c r="G33" s="930"/>
      <c r="H33" s="478"/>
      <c r="I33" s="15"/>
      <c r="J33" s="86"/>
      <c r="K33" s="86"/>
      <c r="L33" s="86"/>
      <c r="M33" s="86"/>
      <c r="N33" s="86"/>
      <c r="O33" s="86"/>
      <c r="P33" s="86"/>
      <c r="Q33" s="86"/>
      <c r="R33" s="86"/>
      <c r="S33" s="86"/>
      <c r="T33" s="86"/>
    </row>
    <row r="34" spans="1:20" ht="16.5">
      <c r="A34" s="477"/>
      <c r="B34" s="929"/>
      <c r="C34" s="927" t="s">
        <v>1704</v>
      </c>
      <c r="D34" s="931"/>
      <c r="E34" s="930"/>
      <c r="F34" s="930"/>
      <c r="G34" s="930"/>
      <c r="H34" s="478"/>
      <c r="I34" s="15"/>
      <c r="J34" s="86"/>
      <c r="K34" s="86"/>
      <c r="L34" s="86"/>
      <c r="M34" s="86"/>
      <c r="N34" s="86"/>
      <c r="O34" s="86"/>
      <c r="P34" s="86"/>
      <c r="Q34" s="86"/>
      <c r="R34" s="86"/>
      <c r="S34" s="86"/>
      <c r="T34" s="86"/>
    </row>
    <row r="35" spans="1:20" ht="16.5">
      <c r="A35" s="477"/>
      <c r="B35" s="929"/>
      <c r="C35" s="927" t="s">
        <v>1851</v>
      </c>
      <c r="D35" s="928"/>
      <c r="E35" s="930"/>
      <c r="F35" s="930"/>
      <c r="G35" s="930"/>
      <c r="H35" s="478"/>
      <c r="I35" s="15"/>
      <c r="J35" s="86"/>
      <c r="K35" s="86"/>
      <c r="L35" s="86"/>
      <c r="M35" s="86"/>
      <c r="N35" s="86"/>
      <c r="O35" s="86"/>
      <c r="P35" s="86"/>
      <c r="Q35" s="86"/>
      <c r="R35" s="86"/>
      <c r="S35" s="86"/>
      <c r="T35" s="86"/>
    </row>
    <row r="36" spans="1:20" ht="17.25" thickBot="1">
      <c r="A36" s="479"/>
      <c r="B36" s="480"/>
      <c r="C36" s="714" t="s">
        <v>16</v>
      </c>
      <c r="D36" s="715"/>
      <c r="E36" s="481"/>
      <c r="F36" s="481"/>
      <c r="G36" s="481"/>
      <c r="H36" s="482"/>
      <c r="I36" s="15"/>
      <c r="J36" s="86"/>
      <c r="K36" s="86"/>
      <c r="L36" s="86"/>
      <c r="M36" s="86"/>
      <c r="N36" s="86"/>
      <c r="O36" s="86"/>
      <c r="P36" s="86"/>
      <c r="Q36" s="86"/>
      <c r="R36" s="86"/>
      <c r="S36" s="86"/>
      <c r="T36" s="86"/>
    </row>
    <row r="37" spans="1:20" ht="16.5">
      <c r="I37" s="15"/>
      <c r="J37" s="86"/>
      <c r="K37" s="86"/>
      <c r="L37" s="86"/>
      <c r="M37" s="86"/>
      <c r="N37" s="86"/>
      <c r="O37" s="86"/>
      <c r="P37" s="86"/>
      <c r="Q37" s="86"/>
      <c r="R37" s="86"/>
      <c r="S37" s="86"/>
      <c r="T37" s="86"/>
    </row>
    <row r="38" spans="1:20" ht="16.5">
      <c r="D38" s="5"/>
      <c r="E38" s="5"/>
      <c r="F38" s="5"/>
      <c r="G38" s="5"/>
      <c r="H38" s="5"/>
      <c r="I38" s="15"/>
      <c r="J38" s="86"/>
      <c r="K38" s="86"/>
      <c r="L38" s="86"/>
      <c r="M38" s="86"/>
      <c r="N38" s="86"/>
      <c r="O38" s="86"/>
      <c r="P38" s="86"/>
      <c r="Q38" s="86"/>
      <c r="R38" s="86"/>
      <c r="S38" s="86"/>
      <c r="T38" s="86"/>
    </row>
    <row r="39" spans="1:20" ht="16.5">
      <c r="B39" s="4"/>
      <c r="C39" s="224" t="s">
        <v>1810</v>
      </c>
      <c r="I39" s="13"/>
    </row>
    <row r="40" spans="1:20" ht="16.5">
      <c r="A40" s="3"/>
      <c r="B40" s="4"/>
      <c r="C40" s="226" t="s">
        <v>1324</v>
      </c>
      <c r="I40" s="13"/>
    </row>
    <row r="41" spans="1:20" ht="16.5">
      <c r="C41" s="227"/>
      <c r="I41" s="13"/>
    </row>
    <row r="42" spans="1:20" ht="16.5">
      <c r="A42" s="14"/>
      <c r="B42" s="16"/>
      <c r="C42" s="227"/>
      <c r="D42" s="13"/>
      <c r="E42" s="13"/>
      <c r="F42" s="13"/>
      <c r="G42" s="13"/>
      <c r="H42" s="13"/>
      <c r="I42" s="13"/>
    </row>
    <row r="43" spans="1:20" ht="16.5">
      <c r="A43" s="13"/>
      <c r="B43" s="13"/>
      <c r="C43" s="224" t="s">
        <v>1811</v>
      </c>
      <c r="D43" s="13"/>
      <c r="E43" s="13"/>
      <c r="F43" s="13"/>
      <c r="G43" s="13"/>
      <c r="H43" s="13"/>
      <c r="I43" s="13"/>
    </row>
    <row r="44" spans="1:20" ht="16.5">
      <c r="A44" s="13"/>
      <c r="B44" s="13"/>
      <c r="C44" s="226" t="s">
        <v>1324</v>
      </c>
      <c r="D44" s="17"/>
      <c r="E44" s="13"/>
      <c r="F44" s="13"/>
      <c r="G44" s="13"/>
      <c r="H44" s="13"/>
      <c r="I44" s="13"/>
    </row>
    <row r="45" spans="1:20" ht="16.5">
      <c r="A45" s="13"/>
      <c r="B45" s="14"/>
      <c r="C45" s="227" t="s">
        <v>1326</v>
      </c>
      <c r="D45" s="14"/>
      <c r="E45" s="13"/>
      <c r="F45" s="13"/>
      <c r="G45" s="13"/>
      <c r="H45" s="13"/>
      <c r="I45" s="13"/>
    </row>
    <row r="46" spans="1:20" ht="16.5">
      <c r="A46" s="14"/>
      <c r="B46" s="16"/>
      <c r="C46" s="16"/>
      <c r="D46" s="13"/>
      <c r="E46" s="13"/>
      <c r="F46" s="13"/>
      <c r="G46" s="13"/>
      <c r="H46" s="13"/>
      <c r="I46" s="13"/>
    </row>
    <row r="47" spans="1:20">
      <c r="A47" s="7"/>
    </row>
    <row r="48" spans="1:20">
      <c r="A48" s="6"/>
      <c r="B48" s="4"/>
      <c r="C48" s="4"/>
    </row>
    <row r="49" spans="1:3">
      <c r="A49" s="3"/>
      <c r="B49" s="4"/>
      <c r="C49" s="4"/>
    </row>
  </sheetData>
  <mergeCells count="9">
    <mergeCell ref="H13:H15"/>
    <mergeCell ref="E14:E15"/>
    <mergeCell ref="F14:F15"/>
    <mergeCell ref="G14:G15"/>
    <mergeCell ref="A13:A15"/>
    <mergeCell ref="B13:B15"/>
    <mergeCell ref="C13:C15"/>
    <mergeCell ref="D13:D15"/>
    <mergeCell ref="E13:G13"/>
  </mergeCells>
  <phoneticPr fontId="0" type="noConversion"/>
  <printOptions horizontalCentered="1"/>
  <pageMargins left="0.35433070866141736" right="0.35433070866141736" top="0.98425196850393704" bottom="0.59055118110236227" header="0.51181102362204722" footer="0.51181102362204722"/>
  <pageSetup paperSize="9" scale="62" orientation="landscape" r:id="rId1"/>
  <headerFooter alignWithMargins="0"/>
</worksheet>
</file>

<file path=xl/worksheets/sheet3.xml><?xml version="1.0" encoding="utf-8"?>
<worksheet xmlns="http://schemas.openxmlformats.org/spreadsheetml/2006/main" xmlns:r="http://schemas.openxmlformats.org/officeDocument/2006/relationships">
  <sheetPr>
    <pageSetUpPr fitToPage="1"/>
  </sheetPr>
  <dimension ref="A1:AF418"/>
  <sheetViews>
    <sheetView view="pageBreakPreview" zoomScale="70" zoomScaleNormal="100" zoomScaleSheetLayoutView="70" workbookViewId="0">
      <pane ySplit="12" topLeftCell="A13" activePane="bottomLeft" state="frozen"/>
      <selection pane="bottomLeft"/>
    </sheetView>
  </sheetViews>
  <sheetFormatPr defaultColWidth="9.21875" defaultRowHeight="15.75"/>
  <cols>
    <col min="1" max="1" width="9.21875" style="410"/>
    <col min="2" max="2" width="10.5546875" style="81" customWidth="1"/>
    <col min="3" max="3" width="47.88671875" style="81" customWidth="1"/>
    <col min="4" max="5" width="9.21875" style="81"/>
    <col min="6" max="6" width="10.5546875" style="81" bestFit="1" customWidth="1"/>
    <col min="7" max="8" width="9.21875" style="81"/>
    <col min="9" max="9" width="11.21875" style="81" customWidth="1"/>
    <col min="10" max="10" width="45.5546875" style="81" customWidth="1"/>
    <col min="11" max="18" width="9.21875" style="81"/>
    <col min="19" max="19" width="11" style="81" customWidth="1"/>
    <col min="20" max="20" width="11.88671875" style="81" customWidth="1"/>
    <col min="21" max="21" width="11.6640625" style="81" customWidth="1"/>
    <col min="22" max="22" width="13.44140625" style="81" customWidth="1"/>
    <col min="23" max="23" width="11.6640625" style="81" customWidth="1"/>
    <col min="24" max="24" width="11" style="81" bestFit="1" customWidth="1"/>
    <col min="25" max="25" width="9.21875" style="81"/>
    <col min="26" max="26" width="12" style="81" bestFit="1" customWidth="1"/>
    <col min="27" max="27" width="11.33203125" style="81" bestFit="1" customWidth="1"/>
    <col min="28" max="28" width="9.21875" style="81"/>
    <col min="29" max="29" width="10" style="81" bestFit="1" customWidth="1"/>
    <col min="30" max="30" width="10.109375" style="609" bestFit="1" customWidth="1"/>
    <col min="31" max="31" width="9.21875" style="609"/>
    <col min="32" max="16384" width="9.21875" style="81"/>
  </cols>
  <sheetData>
    <row r="1" spans="1:32">
      <c r="A1" s="134" t="s">
        <v>162</v>
      </c>
      <c r="B1" s="134"/>
      <c r="C1" s="115"/>
      <c r="D1" s="116"/>
      <c r="E1" s="117"/>
      <c r="F1" s="229"/>
      <c r="G1" s="134"/>
      <c r="H1" s="134"/>
      <c r="I1" s="134"/>
      <c r="J1" s="797"/>
      <c r="K1" s="798"/>
      <c r="L1" s="799"/>
      <c r="M1" s="799"/>
      <c r="N1" s="799"/>
      <c r="O1" s="799"/>
      <c r="P1" s="799"/>
      <c r="Q1" s="799"/>
      <c r="R1" s="799"/>
      <c r="S1" s="799"/>
      <c r="T1" s="799"/>
      <c r="U1" s="799"/>
      <c r="V1" s="799"/>
      <c r="W1" s="799"/>
      <c r="X1" s="229"/>
      <c r="Y1" s="229"/>
      <c r="Z1" s="229"/>
      <c r="AA1" s="229"/>
      <c r="AB1" s="229"/>
      <c r="AC1" s="229"/>
      <c r="AD1" s="692"/>
      <c r="AE1" s="692"/>
      <c r="AF1" s="229"/>
    </row>
    <row r="2" spans="1:32">
      <c r="A2" s="134" t="s">
        <v>163</v>
      </c>
      <c r="B2" s="134"/>
      <c r="C2" s="116"/>
      <c r="D2" s="116"/>
      <c r="E2" s="117"/>
      <c r="F2" s="229"/>
      <c r="G2" s="134"/>
      <c r="H2" s="134"/>
      <c r="I2" s="134"/>
      <c r="J2" s="798"/>
      <c r="K2" s="798"/>
      <c r="L2" s="799"/>
      <c r="M2" s="799"/>
      <c r="N2" s="799"/>
      <c r="O2" s="799"/>
      <c r="P2" s="799"/>
      <c r="Q2" s="799"/>
      <c r="R2" s="799"/>
      <c r="S2" s="799"/>
      <c r="T2" s="799"/>
      <c r="U2" s="799"/>
      <c r="V2" s="799"/>
      <c r="W2" s="799"/>
      <c r="X2" s="229"/>
      <c r="Y2" s="229"/>
      <c r="Z2" s="229"/>
      <c r="AA2" s="229"/>
      <c r="AB2" s="229"/>
      <c r="AC2" s="229"/>
      <c r="AD2" s="692"/>
      <c r="AE2" s="692"/>
      <c r="AF2" s="229"/>
    </row>
    <row r="3" spans="1:32">
      <c r="A3" s="134"/>
      <c r="B3" s="134"/>
      <c r="C3" s="118"/>
      <c r="D3" s="118"/>
      <c r="E3" s="118"/>
      <c r="F3" s="229"/>
      <c r="G3" s="134"/>
      <c r="H3" s="134"/>
      <c r="I3" s="134"/>
      <c r="J3" s="800"/>
      <c r="K3" s="800"/>
      <c r="L3" s="800"/>
      <c r="M3" s="800"/>
      <c r="N3" s="801"/>
      <c r="O3" s="800"/>
      <c r="P3" s="800"/>
      <c r="Q3" s="800"/>
      <c r="R3" s="800"/>
      <c r="S3" s="798"/>
      <c r="T3" s="798"/>
      <c r="U3" s="798"/>
      <c r="V3" s="798"/>
      <c r="W3" s="798"/>
      <c r="X3" s="229"/>
      <c r="Y3" s="229"/>
      <c r="Z3" s="229"/>
      <c r="AA3" s="229"/>
      <c r="AB3" s="229"/>
      <c r="AC3" s="229"/>
      <c r="AD3" s="692"/>
      <c r="AE3" s="692"/>
      <c r="AF3" s="229"/>
    </row>
    <row r="4" spans="1:32">
      <c r="A4" s="134" t="s">
        <v>164</v>
      </c>
      <c r="B4" s="134"/>
      <c r="C4" s="118"/>
      <c r="D4" s="118"/>
      <c r="E4" s="118"/>
      <c r="F4" s="229"/>
      <c r="G4" s="134"/>
      <c r="H4" s="134"/>
      <c r="I4" s="134"/>
      <c r="J4" s="800"/>
      <c r="K4" s="800"/>
      <c r="L4" s="800"/>
      <c r="M4" s="800"/>
      <c r="N4" s="800"/>
      <c r="O4" s="800"/>
      <c r="P4" s="800"/>
      <c r="Q4" s="800"/>
      <c r="R4" s="800"/>
      <c r="S4" s="798"/>
      <c r="T4" s="798"/>
      <c r="U4" s="798"/>
      <c r="V4" s="798"/>
      <c r="W4" s="798"/>
      <c r="X4" s="229"/>
      <c r="Y4" s="229"/>
      <c r="Z4" s="229"/>
      <c r="AA4" s="229"/>
      <c r="AB4" s="229"/>
      <c r="AC4" s="229"/>
      <c r="AD4" s="692"/>
      <c r="AE4" s="692"/>
      <c r="AF4" s="229"/>
    </row>
    <row r="5" spans="1:32">
      <c r="A5" s="78" t="s">
        <v>1812</v>
      </c>
      <c r="B5" s="134"/>
      <c r="C5" s="116"/>
      <c r="D5" s="116"/>
      <c r="E5" s="116"/>
      <c r="F5" s="229"/>
      <c r="G5" s="134"/>
      <c r="H5" s="134"/>
      <c r="I5" s="134"/>
      <c r="J5" s="798"/>
      <c r="K5" s="798"/>
      <c r="L5" s="798"/>
      <c r="M5" s="798"/>
      <c r="N5" s="798"/>
      <c r="O5" s="798"/>
      <c r="P5" s="798"/>
      <c r="Q5" s="798"/>
      <c r="R5" s="798"/>
      <c r="S5" s="798"/>
      <c r="T5" s="802"/>
      <c r="U5" s="798"/>
      <c r="V5" s="798"/>
      <c r="W5" s="798"/>
      <c r="X5" s="229"/>
      <c r="Y5" s="229"/>
      <c r="Z5" s="229"/>
      <c r="AA5" s="229"/>
      <c r="AB5" s="229"/>
      <c r="AC5" s="229"/>
      <c r="AD5" s="692"/>
      <c r="AE5" s="692"/>
      <c r="AF5" s="229"/>
    </row>
    <row r="6" spans="1:32" ht="15.6" customHeight="1">
      <c r="A6" s="134"/>
      <c r="B6" s="116"/>
      <c r="C6" s="1020" t="s">
        <v>1852</v>
      </c>
      <c r="D6" s="116"/>
      <c r="E6" s="116"/>
      <c r="F6" s="229"/>
      <c r="G6" s="134"/>
      <c r="H6" s="134"/>
      <c r="I6" s="134"/>
      <c r="J6" s="798"/>
      <c r="K6" s="798"/>
      <c r="L6" s="798"/>
      <c r="M6" s="798"/>
      <c r="N6" s="798"/>
      <c r="O6" s="803"/>
      <c r="P6" s="798"/>
      <c r="Q6" s="798"/>
      <c r="R6" s="798"/>
      <c r="S6" s="798"/>
      <c r="T6" s="802"/>
      <c r="U6" s="798"/>
      <c r="V6" s="798"/>
      <c r="W6" s="798"/>
      <c r="X6" s="229"/>
      <c r="Y6" s="229"/>
      <c r="Z6" s="229"/>
      <c r="AA6" s="229"/>
      <c r="AB6" s="229"/>
      <c r="AC6" s="229"/>
      <c r="AD6" s="692"/>
      <c r="AE6" s="692"/>
      <c r="AF6" s="229"/>
    </row>
    <row r="7" spans="1:32" ht="15.6" customHeight="1">
      <c r="A7" s="134"/>
      <c r="B7" s="116"/>
      <c r="C7" s="102" t="s">
        <v>0</v>
      </c>
      <c r="D7" s="116"/>
      <c r="E7" s="116"/>
      <c r="F7" s="229"/>
      <c r="G7" s="134"/>
      <c r="H7" s="134"/>
      <c r="I7" s="134"/>
      <c r="J7" s="798"/>
      <c r="K7" s="798"/>
      <c r="L7" s="798"/>
      <c r="M7" s="798"/>
      <c r="N7" s="798"/>
      <c r="O7" s="803"/>
      <c r="P7" s="798"/>
      <c r="Q7" s="798"/>
      <c r="R7" s="798"/>
      <c r="S7" s="798"/>
      <c r="T7" s="802"/>
      <c r="U7" s="798"/>
      <c r="V7" s="798"/>
      <c r="W7" s="798"/>
      <c r="X7" s="229"/>
      <c r="Y7" s="229"/>
      <c r="Z7" s="229"/>
      <c r="AA7" s="229"/>
      <c r="AB7" s="229"/>
      <c r="AC7" s="229"/>
      <c r="AD7" s="692"/>
      <c r="AE7" s="692"/>
      <c r="AF7" s="229"/>
    </row>
    <row r="8" spans="1:32">
      <c r="A8" s="116"/>
      <c r="B8" s="119"/>
      <c r="C8" s="116"/>
      <c r="D8" s="116"/>
      <c r="E8" s="116"/>
      <c r="F8" s="229"/>
      <c r="G8" s="799"/>
      <c r="H8" s="799"/>
      <c r="I8" s="804"/>
      <c r="J8" s="805"/>
      <c r="K8" s="798"/>
      <c r="L8" s="804"/>
      <c r="M8" s="798"/>
      <c r="N8" s="804"/>
      <c r="O8" s="798"/>
      <c r="P8" s="798"/>
      <c r="Q8" s="799"/>
      <c r="R8" s="799"/>
      <c r="S8" s="799"/>
      <c r="T8" s="799"/>
      <c r="U8" s="806"/>
      <c r="V8" s="802"/>
      <c r="W8" s="798"/>
      <c r="X8" s="229"/>
      <c r="Y8" s="229"/>
      <c r="Z8" s="229"/>
      <c r="AA8" s="229"/>
      <c r="AB8" s="229"/>
      <c r="AC8" s="229"/>
      <c r="AD8" s="692"/>
      <c r="AE8" s="692"/>
      <c r="AF8" s="229"/>
    </row>
    <row r="9" spans="1:32">
      <c r="A9" s="407"/>
      <c r="B9" s="120"/>
      <c r="C9" s="121"/>
      <c r="D9" s="116"/>
      <c r="E9" s="120"/>
      <c r="F9" s="229"/>
      <c r="G9" s="799"/>
      <c r="H9" s="799"/>
      <c r="I9" s="807"/>
      <c r="J9" s="805"/>
      <c r="K9" s="800"/>
      <c r="L9" s="804"/>
      <c r="M9" s="798"/>
      <c r="N9" s="798"/>
      <c r="O9" s="800"/>
      <c r="P9" s="798"/>
      <c r="Q9" s="798"/>
      <c r="R9" s="798"/>
      <c r="S9" s="798"/>
      <c r="T9" s="807"/>
      <c r="U9" s="808"/>
      <c r="V9" s="798"/>
      <c r="W9" s="798"/>
      <c r="X9" s="229"/>
      <c r="Y9" s="229"/>
      <c r="Z9" s="229"/>
      <c r="AA9" s="229"/>
      <c r="AB9" s="229"/>
      <c r="AC9" s="229"/>
      <c r="AD9" s="692"/>
      <c r="AE9" s="692"/>
      <c r="AF9" s="229"/>
    </row>
    <row r="10" spans="1:32">
      <c r="A10" s="407"/>
      <c r="B10" s="122" t="s">
        <v>1855</v>
      </c>
      <c r="C10" s="121"/>
      <c r="D10" s="118"/>
      <c r="E10" s="120"/>
      <c r="F10" s="229"/>
      <c r="G10" s="636"/>
      <c r="H10" s="636"/>
      <c r="I10" s="636"/>
      <c r="J10" s="636"/>
      <c r="K10" s="636"/>
      <c r="L10" s="636"/>
      <c r="M10" s="636"/>
      <c r="N10" s="690"/>
      <c r="O10" s="690"/>
      <c r="P10" s="690"/>
      <c r="Q10" s="690"/>
      <c r="R10" s="690"/>
      <c r="S10" s="636"/>
      <c r="T10" s="690"/>
      <c r="U10" s="690"/>
      <c r="V10" s="690"/>
      <c r="W10" s="690"/>
      <c r="X10" s="229"/>
      <c r="Y10" s="229"/>
      <c r="Z10" s="229"/>
      <c r="AA10" s="229"/>
      <c r="AB10" s="229"/>
      <c r="AC10" s="229"/>
      <c r="AD10" s="692"/>
      <c r="AE10" s="692"/>
      <c r="AF10" s="229"/>
    </row>
    <row r="11" spans="1:32" s="1" customFormat="1" ht="25.5" customHeight="1">
      <c r="A11" s="601" t="s">
        <v>2</v>
      </c>
      <c r="B11" s="601"/>
      <c r="C11" s="602"/>
      <c r="D11" s="1116" t="s">
        <v>30</v>
      </c>
      <c r="E11" s="1116" t="s">
        <v>11</v>
      </c>
      <c r="F11" s="641"/>
      <c r="G11" s="690"/>
      <c r="H11" s="690"/>
      <c r="I11" s="636"/>
      <c r="J11" s="636"/>
      <c r="K11" s="636"/>
      <c r="L11" s="636"/>
      <c r="M11" s="636"/>
      <c r="N11" s="636"/>
      <c r="O11" s="636"/>
      <c r="P11" s="636"/>
      <c r="Q11" s="636"/>
      <c r="R11" s="636"/>
      <c r="S11" s="636"/>
      <c r="T11" s="636"/>
      <c r="U11" s="636"/>
      <c r="V11" s="636"/>
      <c r="W11" s="636"/>
      <c r="X11" s="321"/>
      <c r="Y11" s="321"/>
      <c r="Z11" s="321"/>
      <c r="AA11" s="321"/>
      <c r="AB11" s="321"/>
      <c r="AC11" s="321"/>
      <c r="AD11" s="692"/>
      <c r="AE11" s="692"/>
      <c r="AF11" s="321"/>
    </row>
    <row r="12" spans="1:32" s="1" customFormat="1" ht="65.099999999999994" customHeight="1" thickBot="1">
      <c r="A12" s="635"/>
      <c r="B12" s="483"/>
      <c r="C12" s="637" t="s">
        <v>1890</v>
      </c>
      <c r="D12" s="1117"/>
      <c r="E12" s="1117"/>
      <c r="F12" s="641"/>
      <c r="G12" s="690"/>
      <c r="H12" s="690"/>
      <c r="I12" s="636"/>
      <c r="J12" s="636"/>
      <c r="K12" s="690"/>
      <c r="L12" s="690"/>
      <c r="M12" s="690"/>
      <c r="N12" s="690"/>
      <c r="O12" s="690"/>
      <c r="P12" s="690"/>
      <c r="Q12" s="690"/>
      <c r="R12" s="690"/>
      <c r="S12" s="690"/>
      <c r="T12" s="690"/>
      <c r="U12" s="690"/>
      <c r="V12" s="690"/>
      <c r="W12" s="690"/>
      <c r="X12" s="321"/>
      <c r="Y12" s="321"/>
      <c r="Z12" s="321"/>
      <c r="AA12" s="321"/>
      <c r="AB12" s="321"/>
      <c r="AC12" s="321"/>
      <c r="AD12" s="692"/>
      <c r="AE12" s="692"/>
      <c r="AF12" s="321"/>
    </row>
    <row r="13" spans="1:32" s="9" customFormat="1" ht="17.25" customHeight="1" thickTop="1">
      <c r="A13" s="751"/>
      <c r="B13" s="752"/>
      <c r="C13" s="753"/>
      <c r="D13" s="753"/>
      <c r="E13" s="754"/>
      <c r="F13" s="755"/>
      <c r="G13" s="809"/>
      <c r="H13" s="809"/>
      <c r="I13" s="810"/>
      <c r="J13" s="810"/>
      <c r="K13" s="809"/>
      <c r="L13" s="809"/>
      <c r="M13" s="809"/>
      <c r="N13" s="809"/>
      <c r="O13" s="809"/>
      <c r="P13" s="809"/>
      <c r="Q13" s="809"/>
      <c r="R13" s="809"/>
      <c r="S13" s="809"/>
      <c r="T13" s="809"/>
      <c r="U13" s="809"/>
      <c r="V13" s="809"/>
      <c r="W13" s="809"/>
      <c r="X13" s="31"/>
      <c r="Y13" s="31"/>
      <c r="Z13" s="31"/>
      <c r="AA13" s="31"/>
      <c r="AB13" s="31"/>
      <c r="AC13" s="31"/>
      <c r="AD13" s="811"/>
      <c r="AE13" s="811"/>
      <c r="AF13" s="31"/>
    </row>
    <row r="14" spans="1:32">
      <c r="A14" s="756"/>
      <c r="B14" s="757"/>
      <c r="C14" s="603" t="s">
        <v>55</v>
      </c>
      <c r="D14" s="758"/>
      <c r="E14" s="759"/>
      <c r="F14" s="642"/>
      <c r="G14" s="809"/>
      <c r="H14" s="809"/>
      <c r="I14" s="812"/>
      <c r="J14" s="812"/>
      <c r="K14" s="809"/>
      <c r="L14" s="809"/>
      <c r="M14" s="809"/>
      <c r="N14" s="809"/>
      <c r="O14" s="809"/>
      <c r="P14" s="809"/>
      <c r="Q14" s="809"/>
      <c r="R14" s="809"/>
      <c r="S14" s="809"/>
      <c r="T14" s="809"/>
      <c r="U14" s="809"/>
      <c r="V14" s="809"/>
      <c r="W14" s="809"/>
      <c r="X14" s="229"/>
      <c r="Y14" s="229"/>
      <c r="Z14" s="1115"/>
      <c r="AA14" s="1115"/>
      <c r="AB14" s="1115"/>
      <c r="AC14" s="1115"/>
      <c r="AD14" s="692"/>
      <c r="AE14" s="692"/>
      <c r="AF14" s="229"/>
    </row>
    <row r="15" spans="1:32" s="604" customFormat="1">
      <c r="A15" s="619"/>
      <c r="B15" s="620"/>
      <c r="C15" s="621" t="s">
        <v>280</v>
      </c>
      <c r="D15" s="622"/>
      <c r="E15" s="619"/>
      <c r="F15" s="643"/>
      <c r="G15" s="813"/>
      <c r="H15" s="813"/>
      <c r="I15" s="813"/>
      <c r="J15" s="814"/>
      <c r="K15" s="813"/>
      <c r="L15" s="813"/>
      <c r="M15" s="815"/>
      <c r="N15" s="816"/>
      <c r="O15" s="817"/>
      <c r="P15" s="817"/>
      <c r="Q15" s="817"/>
      <c r="R15" s="818"/>
      <c r="S15" s="818"/>
      <c r="T15" s="817"/>
      <c r="U15" s="817"/>
      <c r="V15" s="817"/>
      <c r="W15" s="817"/>
      <c r="X15" s="31"/>
      <c r="Y15" s="819"/>
      <c r="Z15" s="820"/>
      <c r="AA15" s="820"/>
      <c r="AB15" s="820"/>
      <c r="AC15" s="820"/>
      <c r="AD15" s="821"/>
      <c r="AE15" s="821"/>
      <c r="AF15" s="819"/>
    </row>
    <row r="16" spans="1:32" s="604" customFormat="1" ht="26.25">
      <c r="A16" s="540">
        <v>1</v>
      </c>
      <c r="B16" s="567"/>
      <c r="C16" s="568" t="s">
        <v>357</v>
      </c>
      <c r="D16" s="932" t="s">
        <v>44</v>
      </c>
      <c r="E16" s="565">
        <v>75.400000000000006</v>
      </c>
      <c r="F16" s="644"/>
      <c r="G16" s="191"/>
      <c r="H16" s="191"/>
      <c r="I16" s="191"/>
      <c r="J16" s="822"/>
      <c r="K16" s="823"/>
      <c r="L16" s="193"/>
      <c r="M16" s="193"/>
      <c r="N16" s="824"/>
      <c r="O16" s="825"/>
      <c r="P16" s="825"/>
      <c r="Q16" s="825"/>
      <c r="R16" s="826"/>
      <c r="S16" s="826"/>
      <c r="T16" s="825"/>
      <c r="U16" s="825"/>
      <c r="V16" s="825"/>
      <c r="W16" s="825"/>
      <c r="X16" s="31"/>
      <c r="Y16" s="711"/>
      <c r="Z16" s="712"/>
      <c r="AA16" s="712"/>
      <c r="AB16" s="712"/>
      <c r="AC16" s="712"/>
      <c r="AD16" s="713"/>
      <c r="AE16" s="713"/>
      <c r="AF16" s="819"/>
    </row>
    <row r="17" spans="1:32" s="604" customFormat="1">
      <c r="A17" s="540">
        <f>+A16+1</f>
        <v>2</v>
      </c>
      <c r="B17" s="567"/>
      <c r="C17" s="568" t="s">
        <v>358</v>
      </c>
      <c r="D17" s="569" t="s">
        <v>44</v>
      </c>
      <c r="E17" s="564">
        <v>9.77</v>
      </c>
      <c r="F17" s="644"/>
      <c r="G17" s="191"/>
      <c r="H17" s="191"/>
      <c r="I17" s="191"/>
      <c r="J17" s="822"/>
      <c r="K17" s="823"/>
      <c r="L17" s="193"/>
      <c r="M17" s="193"/>
      <c r="N17" s="824"/>
      <c r="O17" s="825"/>
      <c r="P17" s="825"/>
      <c r="Q17" s="825"/>
      <c r="R17" s="826"/>
      <c r="S17" s="826"/>
      <c r="T17" s="825"/>
      <c r="U17" s="825"/>
      <c r="V17" s="825"/>
      <c r="W17" s="825"/>
      <c r="X17" s="31"/>
      <c r="Y17" s="711"/>
      <c r="Z17" s="712"/>
      <c r="AA17" s="712"/>
      <c r="AB17" s="712"/>
      <c r="AC17" s="712"/>
      <c r="AD17" s="713"/>
      <c r="AE17" s="713"/>
      <c r="AF17" s="819"/>
    </row>
    <row r="18" spans="1:32" s="604" customFormat="1">
      <c r="A18" s="540">
        <f t="shared" ref="A18:A77" si="0">+A17+1</f>
        <v>3</v>
      </c>
      <c r="B18" s="567"/>
      <c r="C18" s="568" t="s">
        <v>359</v>
      </c>
      <c r="D18" s="569" t="s">
        <v>45</v>
      </c>
      <c r="E18" s="564">
        <v>326.2</v>
      </c>
      <c r="F18" s="644"/>
      <c r="G18" s="191"/>
      <c r="H18" s="191"/>
      <c r="I18" s="191"/>
      <c r="J18" s="822"/>
      <c r="K18" s="823"/>
      <c r="L18" s="193"/>
      <c r="M18" s="193"/>
      <c r="N18" s="824"/>
      <c r="O18" s="825"/>
      <c r="P18" s="825"/>
      <c r="Q18" s="825"/>
      <c r="R18" s="826"/>
      <c r="S18" s="826"/>
      <c r="T18" s="825"/>
      <c r="U18" s="825"/>
      <c r="V18" s="825"/>
      <c r="W18" s="825"/>
      <c r="X18" s="31"/>
      <c r="Y18" s="711"/>
      <c r="Z18" s="712"/>
      <c r="AA18" s="712"/>
      <c r="AB18" s="712"/>
      <c r="AC18" s="712"/>
      <c r="AD18" s="713"/>
      <c r="AE18" s="713"/>
      <c r="AF18" s="819"/>
    </row>
    <row r="19" spans="1:32" s="604" customFormat="1" ht="39">
      <c r="A19" s="540">
        <f t="shared" si="0"/>
        <v>4</v>
      </c>
      <c r="B19" s="567"/>
      <c r="C19" s="568" t="s">
        <v>360</v>
      </c>
      <c r="D19" s="569" t="s">
        <v>44</v>
      </c>
      <c r="E19" s="564">
        <v>320</v>
      </c>
      <c r="F19" s="644"/>
      <c r="G19" s="191"/>
      <c r="H19" s="191"/>
      <c r="I19" s="191"/>
      <c r="J19" s="822"/>
      <c r="K19" s="823"/>
      <c r="L19" s="193"/>
      <c r="M19" s="193"/>
      <c r="N19" s="824"/>
      <c r="O19" s="825"/>
      <c r="P19" s="825"/>
      <c r="Q19" s="825"/>
      <c r="R19" s="826"/>
      <c r="S19" s="826"/>
      <c r="T19" s="825"/>
      <c r="U19" s="825"/>
      <c r="V19" s="825"/>
      <c r="W19" s="825"/>
      <c r="X19" s="31"/>
      <c r="Y19" s="711"/>
      <c r="Z19" s="712"/>
      <c r="AA19" s="712"/>
      <c r="AB19" s="712"/>
      <c r="AC19" s="712"/>
      <c r="AD19" s="713"/>
      <c r="AE19" s="713"/>
      <c r="AF19" s="819"/>
    </row>
    <row r="20" spans="1:32" s="604" customFormat="1" ht="39">
      <c r="A20" s="540">
        <f t="shared" si="0"/>
        <v>5</v>
      </c>
      <c r="B20" s="567"/>
      <c r="C20" s="568" t="s">
        <v>361</v>
      </c>
      <c r="D20" s="569" t="s">
        <v>44</v>
      </c>
      <c r="E20" s="564">
        <v>139</v>
      </c>
      <c r="F20" s="644"/>
      <c r="G20" s="191"/>
      <c r="H20" s="191"/>
      <c r="I20" s="191"/>
      <c r="J20" s="822"/>
      <c r="K20" s="823"/>
      <c r="L20" s="193"/>
      <c r="M20" s="193"/>
      <c r="N20" s="824"/>
      <c r="O20" s="825"/>
      <c r="P20" s="825"/>
      <c r="Q20" s="825"/>
      <c r="R20" s="826"/>
      <c r="S20" s="826"/>
      <c r="T20" s="825"/>
      <c r="U20" s="825"/>
      <c r="V20" s="825"/>
      <c r="W20" s="825"/>
      <c r="X20" s="31"/>
      <c r="Y20" s="711"/>
      <c r="Z20" s="712"/>
      <c r="AA20" s="712"/>
      <c r="AB20" s="712"/>
      <c r="AC20" s="712"/>
      <c r="AD20" s="713"/>
      <c r="AE20" s="713"/>
      <c r="AF20" s="819"/>
    </row>
    <row r="21" spans="1:32" s="604" customFormat="1" ht="26.25">
      <c r="A21" s="540">
        <f t="shared" si="0"/>
        <v>6</v>
      </c>
      <c r="B21" s="567"/>
      <c r="C21" s="568" t="s">
        <v>362</v>
      </c>
      <c r="D21" s="569" t="s">
        <v>44</v>
      </c>
      <c r="E21" s="564">
        <v>173</v>
      </c>
      <c r="F21" s="644"/>
      <c r="G21" s="191"/>
      <c r="H21" s="191"/>
      <c r="I21" s="191"/>
      <c r="J21" s="822"/>
      <c r="K21" s="823"/>
      <c r="L21" s="193"/>
      <c r="M21" s="193"/>
      <c r="N21" s="824"/>
      <c r="O21" s="825"/>
      <c r="P21" s="825"/>
      <c r="Q21" s="825"/>
      <c r="R21" s="826"/>
      <c r="S21" s="826"/>
      <c r="T21" s="825"/>
      <c r="U21" s="825"/>
      <c r="V21" s="825"/>
      <c r="W21" s="825"/>
      <c r="X21" s="31"/>
      <c r="Y21" s="711"/>
      <c r="Z21" s="712"/>
      <c r="AA21" s="712"/>
      <c r="AB21" s="712"/>
      <c r="AC21" s="712"/>
      <c r="AD21" s="713"/>
      <c r="AE21" s="713"/>
      <c r="AF21" s="819"/>
    </row>
    <row r="22" spans="1:32" s="604" customFormat="1" ht="26.25">
      <c r="A22" s="540">
        <f t="shared" si="0"/>
        <v>7</v>
      </c>
      <c r="B22" s="567"/>
      <c r="C22" s="568" t="s">
        <v>363</v>
      </c>
      <c r="D22" s="569" t="s">
        <v>44</v>
      </c>
      <c r="E22" s="564">
        <v>19.8</v>
      </c>
      <c r="F22" s="644"/>
      <c r="G22" s="191"/>
      <c r="H22" s="191"/>
      <c r="I22" s="191"/>
      <c r="J22" s="822"/>
      <c r="K22" s="823"/>
      <c r="L22" s="193"/>
      <c r="M22" s="193"/>
      <c r="N22" s="824"/>
      <c r="O22" s="825"/>
      <c r="P22" s="825"/>
      <c r="Q22" s="825"/>
      <c r="R22" s="826"/>
      <c r="S22" s="826"/>
      <c r="T22" s="825"/>
      <c r="U22" s="825"/>
      <c r="V22" s="825"/>
      <c r="W22" s="825"/>
      <c r="X22" s="31"/>
      <c r="Y22" s="711"/>
      <c r="Z22" s="712"/>
      <c r="AA22" s="712"/>
      <c r="AB22" s="712"/>
      <c r="AC22" s="712"/>
      <c r="AD22" s="713"/>
      <c r="AE22" s="713"/>
      <c r="AF22" s="819"/>
    </row>
    <row r="23" spans="1:32" s="604" customFormat="1">
      <c r="A23" s="540">
        <f t="shared" si="0"/>
        <v>8</v>
      </c>
      <c r="B23" s="567"/>
      <c r="C23" s="568" t="s">
        <v>364</v>
      </c>
      <c r="D23" s="569" t="s">
        <v>44</v>
      </c>
      <c r="E23" s="564">
        <v>14.73</v>
      </c>
      <c r="F23" s="644"/>
      <c r="G23" s="191"/>
      <c r="H23" s="191"/>
      <c r="I23" s="191"/>
      <c r="J23" s="822"/>
      <c r="K23" s="823"/>
      <c r="L23" s="193"/>
      <c r="M23" s="193"/>
      <c r="N23" s="824"/>
      <c r="O23" s="825"/>
      <c r="P23" s="825"/>
      <c r="Q23" s="825"/>
      <c r="R23" s="826"/>
      <c r="S23" s="826"/>
      <c r="T23" s="825"/>
      <c r="U23" s="825"/>
      <c r="V23" s="825"/>
      <c r="W23" s="825"/>
      <c r="X23" s="31"/>
      <c r="Y23" s="711"/>
      <c r="Z23" s="712"/>
      <c r="AA23" s="712"/>
      <c r="AB23" s="712"/>
      <c r="AC23" s="712"/>
      <c r="AD23" s="713"/>
      <c r="AE23" s="713"/>
      <c r="AF23" s="819"/>
    </row>
    <row r="24" spans="1:32" s="604" customFormat="1" ht="26.25">
      <c r="A24" s="540">
        <f t="shared" si="0"/>
        <v>9</v>
      </c>
      <c r="B24" s="567"/>
      <c r="C24" s="568" t="s">
        <v>365</v>
      </c>
      <c r="D24" s="569" t="s">
        <v>44</v>
      </c>
      <c r="E24" s="564">
        <v>14.52</v>
      </c>
      <c r="F24" s="644"/>
      <c r="G24" s="191"/>
      <c r="H24" s="191"/>
      <c r="I24" s="191"/>
      <c r="J24" s="822"/>
      <c r="K24" s="823"/>
      <c r="L24" s="193"/>
      <c r="M24" s="193"/>
      <c r="N24" s="824"/>
      <c r="O24" s="825"/>
      <c r="P24" s="825"/>
      <c r="Q24" s="825"/>
      <c r="R24" s="826"/>
      <c r="S24" s="826"/>
      <c r="T24" s="825"/>
      <c r="U24" s="825"/>
      <c r="V24" s="825"/>
      <c r="W24" s="825"/>
      <c r="X24" s="31"/>
      <c r="Y24" s="711"/>
      <c r="Z24" s="712"/>
      <c r="AA24" s="712"/>
      <c r="AB24" s="712"/>
      <c r="AC24" s="712"/>
      <c r="AD24" s="713"/>
      <c r="AE24" s="713"/>
      <c r="AF24" s="819"/>
    </row>
    <row r="25" spans="1:32" s="604" customFormat="1">
      <c r="A25" s="540">
        <f t="shared" si="0"/>
        <v>10</v>
      </c>
      <c r="B25" s="567"/>
      <c r="C25" s="568" t="s">
        <v>366</v>
      </c>
      <c r="D25" s="569" t="s">
        <v>44</v>
      </c>
      <c r="E25" s="564">
        <v>4.72</v>
      </c>
      <c r="F25" s="644"/>
      <c r="G25" s="191"/>
      <c r="H25" s="191"/>
      <c r="I25" s="191"/>
      <c r="J25" s="822"/>
      <c r="K25" s="823"/>
      <c r="L25" s="193"/>
      <c r="M25" s="193"/>
      <c r="N25" s="824"/>
      <c r="O25" s="825"/>
      <c r="P25" s="825"/>
      <c r="Q25" s="825"/>
      <c r="R25" s="826"/>
      <c r="S25" s="826"/>
      <c r="T25" s="825"/>
      <c r="U25" s="825"/>
      <c r="V25" s="825"/>
      <c r="W25" s="825"/>
      <c r="X25" s="31"/>
      <c r="Y25" s="711"/>
      <c r="Z25" s="712"/>
      <c r="AA25" s="712"/>
      <c r="AB25" s="712"/>
      <c r="AC25" s="712"/>
      <c r="AD25" s="713"/>
      <c r="AE25" s="713"/>
      <c r="AF25" s="819"/>
    </row>
    <row r="26" spans="1:32" s="604" customFormat="1">
      <c r="A26" s="540">
        <f t="shared" si="0"/>
        <v>11</v>
      </c>
      <c r="B26" s="567"/>
      <c r="C26" s="568" t="s">
        <v>367</v>
      </c>
      <c r="D26" s="569" t="s">
        <v>44</v>
      </c>
      <c r="E26" s="564">
        <v>5.35</v>
      </c>
      <c r="F26" s="644"/>
      <c r="G26" s="191"/>
      <c r="H26" s="191"/>
      <c r="I26" s="191"/>
      <c r="J26" s="822"/>
      <c r="K26" s="823"/>
      <c r="L26" s="193"/>
      <c r="M26" s="193"/>
      <c r="N26" s="824"/>
      <c r="O26" s="825"/>
      <c r="P26" s="825"/>
      <c r="Q26" s="825"/>
      <c r="R26" s="826"/>
      <c r="S26" s="826"/>
      <c r="T26" s="825"/>
      <c r="U26" s="825"/>
      <c r="V26" s="825"/>
      <c r="W26" s="825"/>
      <c r="X26" s="31"/>
      <c r="Y26" s="711"/>
      <c r="Z26" s="712"/>
      <c r="AA26" s="712"/>
      <c r="AB26" s="712"/>
      <c r="AC26" s="712"/>
      <c r="AD26" s="713"/>
      <c r="AE26" s="713"/>
      <c r="AF26" s="819"/>
    </row>
    <row r="27" spans="1:32" s="604" customFormat="1" ht="26.25">
      <c r="A27" s="540">
        <f t="shared" si="0"/>
        <v>12</v>
      </c>
      <c r="B27" s="567"/>
      <c r="C27" s="568" t="s">
        <v>368</v>
      </c>
      <c r="D27" s="569" t="s">
        <v>45</v>
      </c>
      <c r="E27" s="564">
        <v>750</v>
      </c>
      <c r="F27" s="644"/>
      <c r="G27" s="191"/>
      <c r="H27" s="191"/>
      <c r="I27" s="191"/>
      <c r="J27" s="822"/>
      <c r="K27" s="823"/>
      <c r="L27" s="193"/>
      <c r="M27" s="193"/>
      <c r="N27" s="824"/>
      <c r="O27" s="825"/>
      <c r="P27" s="825"/>
      <c r="Q27" s="825"/>
      <c r="R27" s="826"/>
      <c r="S27" s="826"/>
      <c r="T27" s="825"/>
      <c r="U27" s="825"/>
      <c r="V27" s="825"/>
      <c r="W27" s="825"/>
      <c r="X27" s="31"/>
      <c r="Y27" s="711"/>
      <c r="Z27" s="712"/>
      <c r="AA27" s="712"/>
      <c r="AB27" s="712"/>
      <c r="AC27" s="712"/>
      <c r="AD27" s="713"/>
      <c r="AE27" s="713"/>
      <c r="AF27" s="819"/>
    </row>
    <row r="28" spans="1:32" s="604" customFormat="1" ht="51">
      <c r="A28" s="933">
        <f t="shared" si="0"/>
        <v>13</v>
      </c>
      <c r="B28" s="934"/>
      <c r="C28" s="935" t="s">
        <v>1785</v>
      </c>
      <c r="D28" s="760" t="s">
        <v>44</v>
      </c>
      <c r="E28" s="761">
        <v>859.44</v>
      </c>
      <c r="F28" s="644"/>
      <c r="G28" s="191"/>
      <c r="H28" s="191"/>
      <c r="I28" s="191"/>
      <c r="J28" s="827"/>
      <c r="K28" s="191"/>
      <c r="L28" s="193"/>
      <c r="M28" s="193"/>
      <c r="N28" s="824"/>
      <c r="O28" s="825"/>
      <c r="P28" s="825"/>
      <c r="Q28" s="828"/>
      <c r="R28" s="826"/>
      <c r="S28" s="826"/>
      <c r="T28" s="825"/>
      <c r="U28" s="825"/>
      <c r="V28" s="825"/>
      <c r="W28" s="825"/>
      <c r="X28" s="829"/>
      <c r="Y28" s="711"/>
      <c r="Z28" s="712"/>
      <c r="AA28" s="712"/>
      <c r="AB28" s="712"/>
      <c r="AC28" s="712"/>
      <c r="AD28" s="713"/>
      <c r="AE28" s="713"/>
      <c r="AF28" s="819"/>
    </row>
    <row r="29" spans="1:32" s="604" customFormat="1">
      <c r="A29" s="619"/>
      <c r="B29" s="620"/>
      <c r="C29" s="623" t="s">
        <v>383</v>
      </c>
      <c r="D29" s="624"/>
      <c r="E29" s="625"/>
      <c r="F29" s="643"/>
      <c r="G29" s="813"/>
      <c r="H29" s="813"/>
      <c r="I29" s="813"/>
      <c r="J29" s="830"/>
      <c r="K29" s="831"/>
      <c r="L29" s="832"/>
      <c r="M29" s="832"/>
      <c r="N29" s="816"/>
      <c r="O29" s="817"/>
      <c r="P29" s="817"/>
      <c r="Q29" s="817"/>
      <c r="R29" s="818"/>
      <c r="S29" s="818"/>
      <c r="T29" s="817"/>
      <c r="U29" s="817"/>
      <c r="V29" s="817"/>
      <c r="W29" s="817"/>
      <c r="X29" s="833"/>
      <c r="Y29" s="711"/>
      <c r="Z29" s="712"/>
      <c r="AA29" s="712"/>
      <c r="AB29" s="712"/>
      <c r="AC29" s="712"/>
      <c r="AD29" s="713"/>
      <c r="AE29" s="713"/>
      <c r="AF29" s="819"/>
    </row>
    <row r="30" spans="1:32" s="604" customFormat="1" ht="15" customHeight="1">
      <c r="A30" s="540">
        <v>14</v>
      </c>
      <c r="B30" s="567"/>
      <c r="C30" s="570" t="s">
        <v>416</v>
      </c>
      <c r="D30" s="569" t="s">
        <v>44</v>
      </c>
      <c r="E30" s="564">
        <v>285</v>
      </c>
      <c r="F30" s="644"/>
      <c r="G30" s="191"/>
      <c r="H30" s="191"/>
      <c r="I30" s="191"/>
      <c r="J30" s="834"/>
      <c r="K30" s="823"/>
      <c r="L30" s="193"/>
      <c r="M30" s="193"/>
      <c r="N30" s="824"/>
      <c r="O30" s="825"/>
      <c r="P30" s="825"/>
      <c r="Q30" s="825"/>
      <c r="R30" s="826"/>
      <c r="S30" s="826"/>
      <c r="T30" s="825"/>
      <c r="U30" s="825"/>
      <c r="V30" s="825"/>
      <c r="W30" s="825"/>
      <c r="X30" s="31"/>
      <c r="Y30" s="711"/>
      <c r="Z30" s="712"/>
      <c r="AA30" s="712"/>
      <c r="AB30" s="712"/>
      <c r="AC30" s="712"/>
      <c r="AD30" s="713"/>
      <c r="AE30" s="713"/>
      <c r="AF30" s="819"/>
    </row>
    <row r="31" spans="1:32" s="604" customFormat="1" ht="101.1" customHeight="1">
      <c r="A31" s="540">
        <f t="shared" si="0"/>
        <v>15</v>
      </c>
      <c r="B31" s="230" t="s">
        <v>374</v>
      </c>
      <c r="C31" s="231" t="s">
        <v>375</v>
      </c>
      <c r="D31" s="932" t="s">
        <v>45</v>
      </c>
      <c r="E31" s="565">
        <v>200</v>
      </c>
      <c r="F31" s="644"/>
      <c r="G31" s="191"/>
      <c r="H31" s="191"/>
      <c r="I31" s="835"/>
      <c r="J31" s="835"/>
      <c r="K31" s="823"/>
      <c r="L31" s="193"/>
      <c r="M31" s="193"/>
      <c r="N31" s="824"/>
      <c r="O31" s="825"/>
      <c r="P31" s="825"/>
      <c r="Q31" s="825"/>
      <c r="R31" s="826"/>
      <c r="S31" s="826"/>
      <c r="T31" s="825"/>
      <c r="U31" s="825"/>
      <c r="V31" s="825"/>
      <c r="W31" s="825"/>
      <c r="X31" s="836"/>
      <c r="Y31" s="711"/>
      <c r="Z31" s="712"/>
      <c r="AA31" s="712"/>
      <c r="AB31" s="712"/>
      <c r="AC31" s="712"/>
      <c r="AD31" s="713"/>
      <c r="AE31" s="713"/>
      <c r="AF31" s="819"/>
    </row>
    <row r="32" spans="1:32" s="604" customFormat="1" ht="95.25" customHeight="1">
      <c r="A32" s="540">
        <f t="shared" si="0"/>
        <v>16</v>
      </c>
      <c r="B32" s="571" t="s">
        <v>376</v>
      </c>
      <c r="C32" s="572" t="s">
        <v>377</v>
      </c>
      <c r="D32" s="932" t="s">
        <v>45</v>
      </c>
      <c r="E32" s="565">
        <v>63</v>
      </c>
      <c r="F32" s="644"/>
      <c r="G32" s="191"/>
      <c r="H32" s="191"/>
      <c r="I32" s="835"/>
      <c r="J32" s="835"/>
      <c r="K32" s="823"/>
      <c r="L32" s="193"/>
      <c r="M32" s="193"/>
      <c r="N32" s="824"/>
      <c r="O32" s="825"/>
      <c r="P32" s="825"/>
      <c r="Q32" s="825"/>
      <c r="R32" s="826"/>
      <c r="S32" s="826"/>
      <c r="T32" s="825"/>
      <c r="U32" s="825"/>
      <c r="V32" s="825"/>
      <c r="W32" s="825"/>
      <c r="X32" s="31"/>
      <c r="Y32" s="711"/>
      <c r="Z32" s="712"/>
      <c r="AA32" s="712"/>
      <c r="AB32" s="712"/>
      <c r="AC32" s="712"/>
      <c r="AD32" s="713"/>
      <c r="AE32" s="713"/>
      <c r="AF32" s="819"/>
    </row>
    <row r="33" spans="1:32" s="604" customFormat="1" ht="63.75">
      <c r="A33" s="540">
        <f t="shared" si="0"/>
        <v>17</v>
      </c>
      <c r="B33" s="573" t="s">
        <v>378</v>
      </c>
      <c r="C33" s="574" t="s">
        <v>1073</v>
      </c>
      <c r="D33" s="932" t="s">
        <v>44</v>
      </c>
      <c r="E33" s="565">
        <v>1.18</v>
      </c>
      <c r="F33" s="644"/>
      <c r="G33" s="191"/>
      <c r="H33" s="191"/>
      <c r="I33" s="835"/>
      <c r="J33" s="835"/>
      <c r="K33" s="823"/>
      <c r="L33" s="193"/>
      <c r="M33" s="193"/>
      <c r="N33" s="824"/>
      <c r="O33" s="825"/>
      <c r="P33" s="825"/>
      <c r="Q33" s="825"/>
      <c r="R33" s="826"/>
      <c r="S33" s="826"/>
      <c r="T33" s="825"/>
      <c r="U33" s="825"/>
      <c r="V33" s="825"/>
      <c r="W33" s="825"/>
      <c r="X33" s="31"/>
      <c r="Y33" s="711"/>
      <c r="Z33" s="712"/>
      <c r="AA33" s="712"/>
      <c r="AB33" s="712"/>
      <c r="AC33" s="712"/>
      <c r="AD33" s="713"/>
      <c r="AE33" s="713"/>
      <c r="AF33" s="819"/>
    </row>
    <row r="34" spans="1:32" s="604" customFormat="1">
      <c r="A34" s="540">
        <f t="shared" si="0"/>
        <v>18</v>
      </c>
      <c r="B34" s="575"/>
      <c r="C34" s="570" t="s">
        <v>1777</v>
      </c>
      <c r="D34" s="932" t="s">
        <v>44</v>
      </c>
      <c r="E34" s="565">
        <v>54</v>
      </c>
      <c r="F34" s="644"/>
      <c r="G34" s="191"/>
      <c r="H34" s="191"/>
      <c r="I34" s="834"/>
      <c r="J34" s="834"/>
      <c r="K34" s="823"/>
      <c r="L34" s="837"/>
      <c r="M34" s="193"/>
      <c r="N34" s="824"/>
      <c r="O34" s="825"/>
      <c r="P34" s="825"/>
      <c r="Q34" s="825"/>
      <c r="R34" s="826"/>
      <c r="S34" s="826"/>
      <c r="T34" s="825"/>
      <c r="U34" s="825"/>
      <c r="V34" s="825"/>
      <c r="W34" s="825"/>
      <c r="X34" s="829"/>
      <c r="Y34" s="711"/>
      <c r="Z34" s="712"/>
      <c r="AA34" s="712"/>
      <c r="AB34" s="712"/>
      <c r="AC34" s="712"/>
      <c r="AD34" s="713"/>
      <c r="AE34" s="713"/>
      <c r="AF34" s="819"/>
    </row>
    <row r="35" spans="1:32" s="607" customFormat="1">
      <c r="A35" s="563" t="s">
        <v>1395</v>
      </c>
      <c r="B35" s="575"/>
      <c r="C35" s="576" t="s">
        <v>1778</v>
      </c>
      <c r="D35" s="932" t="s">
        <v>44</v>
      </c>
      <c r="E35" s="565">
        <f>+E34*1.1</f>
        <v>59.400000000000006</v>
      </c>
      <c r="F35" s="644"/>
      <c r="G35" s="192"/>
      <c r="H35" s="191"/>
      <c r="I35" s="834"/>
      <c r="J35" s="838"/>
      <c r="K35" s="823"/>
      <c r="L35" s="193"/>
      <c r="M35" s="193"/>
      <c r="N35" s="824"/>
      <c r="O35" s="825"/>
      <c r="P35" s="828"/>
      <c r="Q35" s="825"/>
      <c r="R35" s="826"/>
      <c r="S35" s="826"/>
      <c r="T35" s="825"/>
      <c r="U35" s="825"/>
      <c r="V35" s="825"/>
      <c r="W35" s="825"/>
      <c r="X35" s="829"/>
      <c r="Y35" s="711"/>
      <c r="Z35" s="712"/>
      <c r="AA35" s="712"/>
      <c r="AB35" s="712"/>
      <c r="AC35" s="712"/>
      <c r="AD35" s="713"/>
      <c r="AE35" s="713"/>
      <c r="AF35" s="839"/>
    </row>
    <row r="36" spans="1:32" s="604" customFormat="1">
      <c r="A36" s="540">
        <v>19</v>
      </c>
      <c r="B36" s="575"/>
      <c r="C36" s="570" t="s">
        <v>379</v>
      </c>
      <c r="D36" s="569" t="s">
        <v>45</v>
      </c>
      <c r="E36" s="564">
        <v>119.00000000000001</v>
      </c>
      <c r="F36" s="644"/>
      <c r="G36" s="191"/>
      <c r="H36" s="191"/>
      <c r="I36" s="834"/>
      <c r="J36" s="834"/>
      <c r="K36" s="823"/>
      <c r="L36" s="193"/>
      <c r="M36" s="193"/>
      <c r="N36" s="824"/>
      <c r="O36" s="825"/>
      <c r="P36" s="825"/>
      <c r="Q36" s="825"/>
      <c r="R36" s="826"/>
      <c r="S36" s="826"/>
      <c r="T36" s="825"/>
      <c r="U36" s="825"/>
      <c r="V36" s="825"/>
      <c r="W36" s="825"/>
      <c r="X36" s="31"/>
      <c r="Y36" s="711"/>
      <c r="Z36" s="712"/>
      <c r="AA36" s="712"/>
      <c r="AB36" s="712"/>
      <c r="AC36" s="712"/>
      <c r="AD36" s="713"/>
      <c r="AE36" s="713"/>
      <c r="AF36" s="819"/>
    </row>
    <row r="37" spans="1:32" s="604" customFormat="1">
      <c r="A37" s="563" t="s">
        <v>1791</v>
      </c>
      <c r="B37" s="575"/>
      <c r="C37" s="576" t="s">
        <v>1113</v>
      </c>
      <c r="D37" s="569" t="s">
        <v>45</v>
      </c>
      <c r="E37" s="564">
        <f>+E36*1.05</f>
        <v>124.95000000000002</v>
      </c>
      <c r="F37" s="644"/>
      <c r="G37" s="192"/>
      <c r="H37" s="191"/>
      <c r="I37" s="834"/>
      <c r="J37" s="838"/>
      <c r="K37" s="823"/>
      <c r="L37" s="193"/>
      <c r="M37" s="193"/>
      <c r="N37" s="824"/>
      <c r="O37" s="825"/>
      <c r="P37" s="825"/>
      <c r="Q37" s="825"/>
      <c r="R37" s="826"/>
      <c r="S37" s="826"/>
      <c r="T37" s="825"/>
      <c r="U37" s="825"/>
      <c r="V37" s="825"/>
      <c r="W37" s="825"/>
      <c r="X37" s="31"/>
      <c r="Y37" s="711"/>
      <c r="Z37" s="712"/>
      <c r="AA37" s="712"/>
      <c r="AB37" s="712"/>
      <c r="AC37" s="712"/>
      <c r="AD37" s="713"/>
      <c r="AE37" s="713"/>
      <c r="AF37" s="819"/>
    </row>
    <row r="38" spans="1:32" s="604" customFormat="1" ht="16.5">
      <c r="A38" s="540">
        <v>20</v>
      </c>
      <c r="B38" s="575"/>
      <c r="C38" s="570" t="s">
        <v>379</v>
      </c>
      <c r="D38" s="569" t="s">
        <v>45</v>
      </c>
      <c r="E38" s="566">
        <v>114.3</v>
      </c>
      <c r="F38" s="645"/>
      <c r="G38" s="191"/>
      <c r="H38" s="191"/>
      <c r="I38" s="834"/>
      <c r="J38" s="834"/>
      <c r="K38" s="823"/>
      <c r="L38" s="840"/>
      <c r="M38" s="193"/>
      <c r="N38" s="824"/>
      <c r="O38" s="825"/>
      <c r="P38" s="825"/>
      <c r="Q38" s="825"/>
      <c r="R38" s="826"/>
      <c r="S38" s="826"/>
      <c r="T38" s="825"/>
      <c r="U38" s="825"/>
      <c r="V38" s="825"/>
      <c r="W38" s="825"/>
      <c r="X38" s="31"/>
      <c r="Y38" s="711"/>
      <c r="Z38" s="712"/>
      <c r="AA38" s="712"/>
      <c r="AB38" s="712"/>
      <c r="AC38" s="712"/>
      <c r="AD38" s="713"/>
      <c r="AE38" s="713"/>
      <c r="AF38" s="819"/>
    </row>
    <row r="39" spans="1:32" s="604" customFormat="1" ht="12.75" customHeight="1">
      <c r="A39" s="563" t="s">
        <v>1804</v>
      </c>
      <c r="B39" s="575"/>
      <c r="C39" s="576" t="s">
        <v>1114</v>
      </c>
      <c r="D39" s="569" t="s">
        <v>45</v>
      </c>
      <c r="E39" s="186">
        <f>+E38*1.05</f>
        <v>120.015</v>
      </c>
      <c r="F39" s="644"/>
      <c r="G39" s="192"/>
      <c r="H39" s="191"/>
      <c r="I39" s="834"/>
      <c r="J39" s="838"/>
      <c r="K39" s="823"/>
      <c r="L39" s="193"/>
      <c r="M39" s="193"/>
      <c r="N39" s="824"/>
      <c r="O39" s="825"/>
      <c r="P39" s="825"/>
      <c r="Q39" s="825"/>
      <c r="R39" s="826"/>
      <c r="S39" s="826"/>
      <c r="T39" s="825"/>
      <c r="U39" s="825"/>
      <c r="V39" s="825"/>
      <c r="W39" s="825"/>
      <c r="X39" s="31"/>
      <c r="Y39" s="711"/>
      <c r="Z39" s="712"/>
      <c r="AA39" s="712"/>
      <c r="AB39" s="712"/>
      <c r="AC39" s="712"/>
      <c r="AD39" s="713"/>
      <c r="AE39" s="713"/>
      <c r="AF39" s="819"/>
    </row>
    <row r="40" spans="1:32" s="604" customFormat="1">
      <c r="A40" s="540">
        <v>21</v>
      </c>
      <c r="B40" s="575"/>
      <c r="C40" s="570" t="s">
        <v>380</v>
      </c>
      <c r="D40" s="569" t="s">
        <v>45</v>
      </c>
      <c r="E40" s="564">
        <v>76</v>
      </c>
      <c r="F40" s="644"/>
      <c r="G40" s="191"/>
      <c r="H40" s="191"/>
      <c r="I40" s="834"/>
      <c r="J40" s="834"/>
      <c r="K40" s="823"/>
      <c r="L40" s="193"/>
      <c r="M40" s="193"/>
      <c r="N40" s="824"/>
      <c r="O40" s="825"/>
      <c r="P40" s="825"/>
      <c r="Q40" s="825"/>
      <c r="R40" s="826"/>
      <c r="S40" s="826"/>
      <c r="T40" s="825"/>
      <c r="U40" s="825"/>
      <c r="V40" s="825"/>
      <c r="W40" s="825"/>
      <c r="X40" s="31"/>
      <c r="Y40" s="711"/>
      <c r="Z40" s="712"/>
      <c r="AA40" s="712"/>
      <c r="AB40" s="712"/>
      <c r="AC40" s="712"/>
      <c r="AD40" s="713"/>
      <c r="AE40" s="713"/>
      <c r="AF40" s="819"/>
    </row>
    <row r="41" spans="1:32" s="604" customFormat="1">
      <c r="A41" s="563" t="s">
        <v>1807</v>
      </c>
      <c r="B41" s="575"/>
      <c r="C41" s="576" t="s">
        <v>1115</v>
      </c>
      <c r="D41" s="569" t="s">
        <v>45</v>
      </c>
      <c r="E41" s="564">
        <f>+E40*1.05</f>
        <v>79.8</v>
      </c>
      <c r="F41" s="644"/>
      <c r="G41" s="192"/>
      <c r="H41" s="191"/>
      <c r="I41" s="834"/>
      <c r="J41" s="838"/>
      <c r="K41" s="823"/>
      <c r="L41" s="193"/>
      <c r="M41" s="193"/>
      <c r="N41" s="824"/>
      <c r="O41" s="825"/>
      <c r="P41" s="825"/>
      <c r="Q41" s="825"/>
      <c r="R41" s="826"/>
      <c r="S41" s="826"/>
      <c r="T41" s="825"/>
      <c r="U41" s="825"/>
      <c r="V41" s="825"/>
      <c r="W41" s="825"/>
      <c r="X41" s="31"/>
      <c r="Y41" s="711"/>
      <c r="Z41" s="712"/>
      <c r="AA41" s="712"/>
      <c r="AB41" s="712"/>
      <c r="AC41" s="712"/>
      <c r="AD41" s="713"/>
      <c r="AE41" s="713"/>
      <c r="AF41" s="819"/>
    </row>
    <row r="42" spans="1:32" s="604" customFormat="1">
      <c r="A42" s="540">
        <v>22</v>
      </c>
      <c r="B42" s="575"/>
      <c r="C42" s="570" t="s">
        <v>381</v>
      </c>
      <c r="D42" s="569" t="s">
        <v>45</v>
      </c>
      <c r="E42" s="564">
        <v>512</v>
      </c>
      <c r="F42" s="644"/>
      <c r="G42" s="191"/>
      <c r="H42" s="191"/>
      <c r="I42" s="834"/>
      <c r="J42" s="834"/>
      <c r="K42" s="823"/>
      <c r="L42" s="193"/>
      <c r="M42" s="193"/>
      <c r="N42" s="824"/>
      <c r="O42" s="825"/>
      <c r="P42" s="825"/>
      <c r="Q42" s="825"/>
      <c r="R42" s="826"/>
      <c r="S42" s="826"/>
      <c r="T42" s="825"/>
      <c r="U42" s="825"/>
      <c r="V42" s="825"/>
      <c r="W42" s="825"/>
      <c r="X42" s="31"/>
      <c r="Y42" s="711"/>
      <c r="Z42" s="712"/>
      <c r="AA42" s="712"/>
      <c r="AB42" s="712"/>
      <c r="AC42" s="712"/>
      <c r="AD42" s="713"/>
      <c r="AE42" s="713"/>
      <c r="AF42" s="819"/>
    </row>
    <row r="43" spans="1:32" s="604" customFormat="1">
      <c r="A43" s="563" t="s">
        <v>1808</v>
      </c>
      <c r="B43" s="575"/>
      <c r="C43" s="576" t="s">
        <v>1115</v>
      </c>
      <c r="D43" s="569" t="s">
        <v>45</v>
      </c>
      <c r="E43" s="564">
        <f>+E42*1.05</f>
        <v>537.6</v>
      </c>
      <c r="F43" s="644"/>
      <c r="G43" s="192"/>
      <c r="H43" s="191"/>
      <c r="I43" s="834"/>
      <c r="J43" s="838"/>
      <c r="K43" s="823"/>
      <c r="L43" s="193"/>
      <c r="M43" s="193"/>
      <c r="N43" s="824"/>
      <c r="O43" s="825"/>
      <c r="P43" s="825"/>
      <c r="Q43" s="825"/>
      <c r="R43" s="826"/>
      <c r="S43" s="826"/>
      <c r="T43" s="825"/>
      <c r="U43" s="825"/>
      <c r="V43" s="825"/>
      <c r="W43" s="825"/>
      <c r="X43" s="31"/>
      <c r="Y43" s="711"/>
      <c r="Z43" s="712"/>
      <c r="AA43" s="712"/>
      <c r="AB43" s="712"/>
      <c r="AC43" s="712"/>
      <c r="AD43" s="713"/>
      <c r="AE43" s="713"/>
      <c r="AF43" s="819"/>
    </row>
    <row r="44" spans="1:32" s="604" customFormat="1">
      <c r="A44" s="540">
        <v>23</v>
      </c>
      <c r="B44" s="575"/>
      <c r="C44" s="570" t="s">
        <v>418</v>
      </c>
      <c r="D44" s="569" t="s">
        <v>24</v>
      </c>
      <c r="E44" s="564">
        <v>394</v>
      </c>
      <c r="F44" s="644"/>
      <c r="G44" s="191"/>
      <c r="H44" s="191"/>
      <c r="I44" s="834"/>
      <c r="J44" s="834"/>
      <c r="K44" s="823"/>
      <c r="L44" s="193"/>
      <c r="M44" s="193"/>
      <c r="N44" s="824"/>
      <c r="O44" s="825"/>
      <c r="P44" s="825"/>
      <c r="Q44" s="825"/>
      <c r="R44" s="826"/>
      <c r="S44" s="826"/>
      <c r="T44" s="825"/>
      <c r="U44" s="825"/>
      <c r="V44" s="825"/>
      <c r="W44" s="825"/>
      <c r="X44" s="31"/>
      <c r="Y44" s="711"/>
      <c r="Z44" s="712"/>
      <c r="AA44" s="712"/>
      <c r="AB44" s="712"/>
      <c r="AC44" s="712"/>
      <c r="AD44" s="713"/>
      <c r="AE44" s="713"/>
      <c r="AF44" s="819"/>
    </row>
    <row r="45" spans="1:32" s="604" customFormat="1">
      <c r="A45" s="936" t="s">
        <v>1396</v>
      </c>
      <c r="B45" s="575"/>
      <c r="C45" s="576" t="s">
        <v>382</v>
      </c>
      <c r="D45" s="569" t="s">
        <v>24</v>
      </c>
      <c r="E45" s="564">
        <v>400</v>
      </c>
      <c r="F45" s="644"/>
      <c r="G45" s="841"/>
      <c r="H45" s="191"/>
      <c r="I45" s="834"/>
      <c r="J45" s="838"/>
      <c r="K45" s="823"/>
      <c r="L45" s="193"/>
      <c r="M45" s="193"/>
      <c r="N45" s="824"/>
      <c r="O45" s="825"/>
      <c r="P45" s="825"/>
      <c r="Q45" s="825"/>
      <c r="R45" s="826"/>
      <c r="S45" s="826"/>
      <c r="T45" s="825"/>
      <c r="U45" s="825"/>
      <c r="V45" s="825"/>
      <c r="W45" s="825"/>
      <c r="X45" s="31"/>
      <c r="Y45" s="711"/>
      <c r="Z45" s="712"/>
      <c r="AA45" s="712"/>
      <c r="AB45" s="712"/>
      <c r="AC45" s="712"/>
      <c r="AD45" s="713"/>
      <c r="AE45" s="713"/>
      <c r="AF45" s="819"/>
    </row>
    <row r="46" spans="1:32" s="604" customFormat="1">
      <c r="A46" s="540">
        <v>24</v>
      </c>
      <c r="B46" s="575"/>
      <c r="C46" s="570" t="s">
        <v>417</v>
      </c>
      <c r="D46" s="569" t="s">
        <v>45</v>
      </c>
      <c r="E46" s="564">
        <v>538</v>
      </c>
      <c r="F46" s="644"/>
      <c r="G46" s="191"/>
      <c r="H46" s="191"/>
      <c r="I46" s="834"/>
      <c r="J46" s="834"/>
      <c r="K46" s="823"/>
      <c r="L46" s="193"/>
      <c r="M46" s="193"/>
      <c r="N46" s="824"/>
      <c r="O46" s="825"/>
      <c r="P46" s="825"/>
      <c r="Q46" s="825"/>
      <c r="R46" s="826"/>
      <c r="S46" s="826"/>
      <c r="T46" s="825"/>
      <c r="U46" s="825"/>
      <c r="V46" s="825"/>
      <c r="W46" s="825"/>
      <c r="X46" s="31"/>
      <c r="Y46" s="711"/>
      <c r="Z46" s="712"/>
      <c r="AA46" s="712"/>
      <c r="AB46" s="712"/>
      <c r="AC46" s="712"/>
      <c r="AD46" s="713"/>
      <c r="AE46" s="713"/>
      <c r="AF46" s="819"/>
    </row>
    <row r="47" spans="1:32" s="604" customFormat="1">
      <c r="A47" s="563" t="s">
        <v>1397</v>
      </c>
      <c r="B47" s="575"/>
      <c r="C47" s="576" t="s">
        <v>1074</v>
      </c>
      <c r="D47" s="569" t="s">
        <v>45</v>
      </c>
      <c r="E47" s="564">
        <f>+E46*1.1</f>
        <v>591.80000000000007</v>
      </c>
      <c r="F47" s="644"/>
      <c r="G47" s="192"/>
      <c r="H47" s="191"/>
      <c r="I47" s="834"/>
      <c r="J47" s="838"/>
      <c r="K47" s="823"/>
      <c r="L47" s="193"/>
      <c r="M47" s="193"/>
      <c r="N47" s="824"/>
      <c r="O47" s="825"/>
      <c r="P47" s="825"/>
      <c r="Q47" s="825"/>
      <c r="R47" s="826"/>
      <c r="S47" s="826"/>
      <c r="T47" s="825"/>
      <c r="U47" s="825"/>
      <c r="V47" s="825"/>
      <c r="W47" s="825"/>
      <c r="X47" s="31"/>
      <c r="Y47" s="711"/>
      <c r="Z47" s="712"/>
      <c r="AA47" s="712"/>
      <c r="AB47" s="712"/>
      <c r="AC47" s="712"/>
      <c r="AD47" s="713"/>
      <c r="AE47" s="713"/>
      <c r="AF47" s="819"/>
    </row>
    <row r="48" spans="1:32" s="604" customFormat="1">
      <c r="A48" s="540">
        <v>25</v>
      </c>
      <c r="B48" s="575"/>
      <c r="C48" s="570" t="s">
        <v>1099</v>
      </c>
      <c r="D48" s="569" t="s">
        <v>45</v>
      </c>
      <c r="E48" s="564">
        <v>367.82</v>
      </c>
      <c r="F48" s="644"/>
      <c r="G48" s="191"/>
      <c r="H48" s="191"/>
      <c r="I48" s="834"/>
      <c r="J48" s="834"/>
      <c r="K48" s="823"/>
      <c r="L48" s="193"/>
      <c r="M48" s="193"/>
      <c r="N48" s="824"/>
      <c r="O48" s="825"/>
      <c r="P48" s="825"/>
      <c r="Q48" s="825"/>
      <c r="R48" s="826"/>
      <c r="S48" s="826"/>
      <c r="T48" s="825"/>
      <c r="U48" s="825"/>
      <c r="V48" s="825"/>
      <c r="W48" s="825"/>
      <c r="X48" s="31"/>
      <c r="Y48" s="711"/>
      <c r="Z48" s="712"/>
      <c r="AA48" s="712"/>
      <c r="AB48" s="712"/>
      <c r="AC48" s="712"/>
      <c r="AD48" s="713"/>
      <c r="AE48" s="713"/>
      <c r="AF48" s="819"/>
    </row>
    <row r="49" spans="1:32" s="604" customFormat="1">
      <c r="A49" s="563" t="s">
        <v>1398</v>
      </c>
      <c r="B49" s="577"/>
      <c r="C49" s="578" t="s">
        <v>1075</v>
      </c>
      <c r="D49" s="569" t="s">
        <v>45</v>
      </c>
      <c r="E49" s="564">
        <f>+E48*1.1</f>
        <v>404.60200000000003</v>
      </c>
      <c r="F49" s="644"/>
      <c r="G49" s="192"/>
      <c r="H49" s="191"/>
      <c r="I49" s="834"/>
      <c r="J49" s="838"/>
      <c r="K49" s="823"/>
      <c r="L49" s="193"/>
      <c r="M49" s="193"/>
      <c r="N49" s="824"/>
      <c r="O49" s="825"/>
      <c r="P49" s="825"/>
      <c r="Q49" s="825"/>
      <c r="R49" s="826"/>
      <c r="S49" s="826"/>
      <c r="T49" s="825"/>
      <c r="U49" s="825"/>
      <c r="V49" s="825"/>
      <c r="W49" s="825"/>
      <c r="X49" s="833"/>
      <c r="Y49" s="711"/>
      <c r="Z49" s="712"/>
      <c r="AA49" s="712"/>
      <c r="AB49" s="712"/>
      <c r="AC49" s="712"/>
      <c r="AD49" s="713"/>
      <c r="AE49" s="713"/>
      <c r="AF49" s="819"/>
    </row>
    <row r="50" spans="1:32" s="604" customFormat="1">
      <c r="A50" s="937"/>
      <c r="B50" s="939"/>
      <c r="C50" s="603" t="s">
        <v>384</v>
      </c>
      <c r="D50" s="940"/>
      <c r="E50" s="941"/>
      <c r="F50" s="644"/>
      <c r="G50" s="813"/>
      <c r="H50" s="813"/>
      <c r="I50" s="842"/>
      <c r="J50" s="830"/>
      <c r="K50" s="831"/>
      <c r="L50" s="832"/>
      <c r="M50" s="832"/>
      <c r="N50" s="816"/>
      <c r="O50" s="817"/>
      <c r="P50" s="817"/>
      <c r="Q50" s="817"/>
      <c r="R50" s="818"/>
      <c r="S50" s="818"/>
      <c r="T50" s="817"/>
      <c r="U50" s="817"/>
      <c r="V50" s="817"/>
      <c r="W50" s="817"/>
      <c r="X50" s="31"/>
      <c r="Y50" s="711"/>
      <c r="Z50" s="712"/>
      <c r="AA50" s="712"/>
      <c r="AB50" s="712"/>
      <c r="AC50" s="712"/>
      <c r="AD50" s="713"/>
      <c r="AE50" s="713"/>
      <c r="AF50" s="819"/>
    </row>
    <row r="51" spans="1:32" s="604" customFormat="1" ht="114.75">
      <c r="A51" s="789"/>
      <c r="B51" s="764" t="s">
        <v>393</v>
      </c>
      <c r="C51" s="765" t="s">
        <v>1076</v>
      </c>
      <c r="D51" s="932"/>
      <c r="E51" s="565"/>
      <c r="F51" s="644"/>
      <c r="G51" s="191"/>
      <c r="H51" s="191"/>
      <c r="I51" s="843"/>
      <c r="J51" s="185"/>
      <c r="K51" s="823"/>
      <c r="L51" s="193"/>
      <c r="M51" s="193"/>
      <c r="N51" s="824"/>
      <c r="O51" s="825"/>
      <c r="P51" s="825"/>
      <c r="Q51" s="825"/>
      <c r="R51" s="826"/>
      <c r="S51" s="826"/>
      <c r="T51" s="825"/>
      <c r="U51" s="825"/>
      <c r="V51" s="825"/>
      <c r="W51" s="825"/>
      <c r="X51" s="31"/>
      <c r="Y51" s="711"/>
      <c r="Z51" s="712"/>
      <c r="AA51" s="712"/>
      <c r="AB51" s="712"/>
      <c r="AC51" s="712"/>
      <c r="AD51" s="713"/>
      <c r="AE51" s="713"/>
      <c r="AF51" s="819"/>
    </row>
    <row r="52" spans="1:32" s="604" customFormat="1">
      <c r="A52" s="789">
        <v>26</v>
      </c>
      <c r="B52" s="598"/>
      <c r="C52" s="600" t="s">
        <v>419</v>
      </c>
      <c r="D52" s="932" t="s">
        <v>45</v>
      </c>
      <c r="E52" s="565">
        <v>521.85</v>
      </c>
      <c r="F52" s="644"/>
      <c r="G52" s="191"/>
      <c r="H52" s="191"/>
      <c r="I52" s="834"/>
      <c r="J52" s="834"/>
      <c r="K52" s="823"/>
      <c r="L52" s="193"/>
      <c r="M52" s="837"/>
      <c r="N52" s="824"/>
      <c r="O52" s="825"/>
      <c r="P52" s="828"/>
      <c r="Q52" s="825"/>
      <c r="R52" s="826"/>
      <c r="S52" s="826"/>
      <c r="T52" s="825"/>
      <c r="U52" s="825"/>
      <c r="V52" s="825"/>
      <c r="W52" s="825"/>
      <c r="X52" s="829"/>
      <c r="Y52" s="711"/>
      <c r="Z52" s="712"/>
      <c r="AA52" s="712"/>
      <c r="AB52" s="712"/>
      <c r="AC52" s="712"/>
      <c r="AD52" s="713"/>
      <c r="AE52" s="713"/>
      <c r="AF52" s="819"/>
    </row>
    <row r="53" spans="1:32" s="604" customFormat="1" ht="25.5">
      <c r="A53" s="789">
        <f t="shared" si="0"/>
        <v>27</v>
      </c>
      <c r="B53" s="598"/>
      <c r="C53" s="600" t="s">
        <v>1077</v>
      </c>
      <c r="D53" s="932" t="s">
        <v>45</v>
      </c>
      <c r="E53" s="565">
        <f>+E52</f>
        <v>521.85</v>
      </c>
      <c r="F53" s="644"/>
      <c r="G53" s="191"/>
      <c r="H53" s="191"/>
      <c r="I53" s="834"/>
      <c r="J53" s="834"/>
      <c r="K53" s="823"/>
      <c r="L53" s="193"/>
      <c r="M53" s="193"/>
      <c r="N53" s="824"/>
      <c r="O53" s="825"/>
      <c r="P53" s="825"/>
      <c r="Q53" s="825"/>
      <c r="R53" s="826"/>
      <c r="S53" s="826"/>
      <c r="T53" s="825"/>
      <c r="U53" s="825"/>
      <c r="V53" s="825"/>
      <c r="W53" s="825"/>
      <c r="X53" s="31"/>
      <c r="Y53" s="711"/>
      <c r="Z53" s="712"/>
      <c r="AA53" s="712"/>
      <c r="AB53" s="712"/>
      <c r="AC53" s="712"/>
      <c r="AD53" s="713"/>
      <c r="AE53" s="713"/>
      <c r="AF53" s="819"/>
    </row>
    <row r="54" spans="1:32" s="604" customFormat="1">
      <c r="A54" s="789">
        <f t="shared" si="0"/>
        <v>28</v>
      </c>
      <c r="B54" s="598"/>
      <c r="C54" s="600" t="s">
        <v>420</v>
      </c>
      <c r="D54" s="932" t="s">
        <v>44</v>
      </c>
      <c r="E54" s="565">
        <v>5</v>
      </c>
      <c r="F54" s="644"/>
      <c r="G54" s="191"/>
      <c r="H54" s="191"/>
      <c r="I54" s="834"/>
      <c r="J54" s="834"/>
      <c r="K54" s="823"/>
      <c r="L54" s="193"/>
      <c r="M54" s="193"/>
      <c r="N54" s="824"/>
      <c r="O54" s="825"/>
      <c r="P54" s="825"/>
      <c r="Q54" s="825"/>
      <c r="R54" s="826"/>
      <c r="S54" s="826"/>
      <c r="T54" s="825"/>
      <c r="U54" s="825"/>
      <c r="V54" s="825"/>
      <c r="W54" s="825"/>
      <c r="X54" s="31"/>
      <c r="Y54" s="711"/>
      <c r="Z54" s="712"/>
      <c r="AA54" s="712"/>
      <c r="AB54" s="712"/>
      <c r="AC54" s="712"/>
      <c r="AD54" s="713"/>
      <c r="AE54" s="713"/>
      <c r="AF54" s="819"/>
    </row>
    <row r="55" spans="1:32" s="604" customFormat="1" ht="174.75" customHeight="1">
      <c r="A55" s="789"/>
      <c r="B55" s="764" t="s">
        <v>394</v>
      </c>
      <c r="C55" s="765" t="s">
        <v>1078</v>
      </c>
      <c r="D55" s="932"/>
      <c r="E55" s="565"/>
      <c r="F55" s="644"/>
      <c r="G55" s="191"/>
      <c r="H55" s="191"/>
      <c r="I55" s="843"/>
      <c r="J55" s="843"/>
      <c r="K55" s="823"/>
      <c r="L55" s="193"/>
      <c r="M55" s="193"/>
      <c r="N55" s="824"/>
      <c r="O55" s="825"/>
      <c r="P55" s="825"/>
      <c r="Q55" s="825"/>
      <c r="R55" s="826"/>
      <c r="S55" s="826"/>
      <c r="T55" s="825"/>
      <c r="U55" s="825"/>
      <c r="V55" s="825"/>
      <c r="W55" s="825"/>
      <c r="X55" s="31"/>
      <c r="Y55" s="711"/>
      <c r="Z55" s="712"/>
      <c r="AA55" s="712"/>
      <c r="AB55" s="712"/>
      <c r="AC55" s="712"/>
      <c r="AD55" s="713"/>
      <c r="AE55" s="713"/>
      <c r="AF55" s="819"/>
    </row>
    <row r="56" spans="1:32" s="604" customFormat="1">
      <c r="A56" s="789">
        <v>29</v>
      </c>
      <c r="B56" s="598"/>
      <c r="C56" s="600" t="s">
        <v>419</v>
      </c>
      <c r="D56" s="932" t="s">
        <v>45</v>
      </c>
      <c r="E56" s="565">
        <v>1813.69</v>
      </c>
      <c r="F56" s="644"/>
      <c r="G56" s="191"/>
      <c r="H56" s="191"/>
      <c r="I56" s="834"/>
      <c r="J56" s="834"/>
      <c r="K56" s="823"/>
      <c r="L56" s="193"/>
      <c r="M56" s="837"/>
      <c r="N56" s="824"/>
      <c r="O56" s="825"/>
      <c r="P56" s="828"/>
      <c r="Q56" s="825"/>
      <c r="R56" s="826"/>
      <c r="S56" s="826"/>
      <c r="T56" s="825"/>
      <c r="U56" s="825"/>
      <c r="V56" s="825"/>
      <c r="W56" s="825"/>
      <c r="X56" s="829"/>
      <c r="Y56" s="711"/>
      <c r="Z56" s="712"/>
      <c r="AA56" s="712"/>
      <c r="AB56" s="712"/>
      <c r="AC56" s="712"/>
      <c r="AD56" s="713"/>
      <c r="AE56" s="713"/>
      <c r="AF56" s="819"/>
    </row>
    <row r="57" spans="1:32" s="604" customFormat="1" ht="25.5">
      <c r="A57" s="789">
        <f t="shared" si="0"/>
        <v>30</v>
      </c>
      <c r="B57" s="598"/>
      <c r="C57" s="600" t="s">
        <v>1077</v>
      </c>
      <c r="D57" s="932" t="s">
        <v>45</v>
      </c>
      <c r="E57" s="565">
        <f>+E56</f>
        <v>1813.69</v>
      </c>
      <c r="F57" s="644"/>
      <c r="G57" s="191"/>
      <c r="H57" s="191"/>
      <c r="I57" s="834"/>
      <c r="J57" s="834"/>
      <c r="K57" s="823"/>
      <c r="L57" s="193"/>
      <c r="M57" s="193"/>
      <c r="N57" s="824"/>
      <c r="O57" s="825"/>
      <c r="P57" s="825"/>
      <c r="Q57" s="825"/>
      <c r="R57" s="826"/>
      <c r="S57" s="826"/>
      <c r="T57" s="825"/>
      <c r="U57" s="825"/>
      <c r="V57" s="825"/>
      <c r="W57" s="825"/>
      <c r="X57" s="31"/>
      <c r="Y57" s="711"/>
      <c r="Z57" s="712"/>
      <c r="AA57" s="712"/>
      <c r="AB57" s="712"/>
      <c r="AC57" s="712"/>
      <c r="AD57" s="713"/>
      <c r="AE57" s="713"/>
      <c r="AF57" s="819"/>
    </row>
    <row r="58" spans="1:32" s="604" customFormat="1">
      <c r="A58" s="789">
        <f t="shared" si="0"/>
        <v>31</v>
      </c>
      <c r="B58" s="598"/>
      <c r="C58" s="600" t="s">
        <v>420</v>
      </c>
      <c r="D58" s="932" t="s">
        <v>44</v>
      </c>
      <c r="E58" s="565">
        <v>15</v>
      </c>
      <c r="F58" s="644"/>
      <c r="G58" s="191"/>
      <c r="H58" s="191"/>
      <c r="I58" s="834"/>
      <c r="J58" s="834"/>
      <c r="K58" s="823"/>
      <c r="L58" s="193"/>
      <c r="M58" s="193"/>
      <c r="N58" s="824"/>
      <c r="O58" s="825"/>
      <c r="P58" s="825"/>
      <c r="Q58" s="825"/>
      <c r="R58" s="826"/>
      <c r="S58" s="826"/>
      <c r="T58" s="825"/>
      <c r="U58" s="825"/>
      <c r="V58" s="825"/>
      <c r="W58" s="825"/>
      <c r="X58" s="31"/>
      <c r="Y58" s="711"/>
      <c r="Z58" s="712"/>
      <c r="AA58" s="712"/>
      <c r="AB58" s="712"/>
      <c r="AC58" s="712"/>
      <c r="AD58" s="713"/>
      <c r="AE58" s="713"/>
      <c r="AF58" s="819"/>
    </row>
    <row r="59" spans="1:32" s="604" customFormat="1" ht="102">
      <c r="A59" s="789"/>
      <c r="B59" s="764" t="s">
        <v>395</v>
      </c>
      <c r="C59" s="765" t="s">
        <v>1079</v>
      </c>
      <c r="D59" s="932"/>
      <c r="E59" s="565"/>
      <c r="F59" s="644"/>
      <c r="G59" s="191"/>
      <c r="H59" s="191"/>
      <c r="I59" s="843"/>
      <c r="J59" s="185"/>
      <c r="K59" s="823"/>
      <c r="L59" s="193"/>
      <c r="M59" s="193"/>
      <c r="N59" s="824"/>
      <c r="O59" s="825"/>
      <c r="P59" s="825"/>
      <c r="Q59" s="825"/>
      <c r="R59" s="826"/>
      <c r="S59" s="826"/>
      <c r="T59" s="825"/>
      <c r="U59" s="825"/>
      <c r="V59" s="825"/>
      <c r="W59" s="825"/>
      <c r="X59" s="31"/>
      <c r="Y59" s="711"/>
      <c r="Z59" s="712"/>
      <c r="AA59" s="712"/>
      <c r="AB59" s="712"/>
      <c r="AC59" s="712"/>
      <c r="AD59" s="713"/>
      <c r="AE59" s="713"/>
      <c r="AF59" s="819"/>
    </row>
    <row r="60" spans="1:32" s="604" customFormat="1">
      <c r="A60" s="789">
        <v>32</v>
      </c>
      <c r="B60" s="598"/>
      <c r="C60" s="600" t="s">
        <v>419</v>
      </c>
      <c r="D60" s="932" t="s">
        <v>45</v>
      </c>
      <c r="E60" s="565">
        <v>598.5</v>
      </c>
      <c r="F60" s="644"/>
      <c r="G60" s="191"/>
      <c r="H60" s="191"/>
      <c r="I60" s="834"/>
      <c r="J60" s="834"/>
      <c r="K60" s="823"/>
      <c r="L60" s="193"/>
      <c r="M60" s="837"/>
      <c r="N60" s="824"/>
      <c r="O60" s="825"/>
      <c r="P60" s="828"/>
      <c r="Q60" s="825"/>
      <c r="R60" s="826"/>
      <c r="S60" s="826"/>
      <c r="T60" s="825"/>
      <c r="U60" s="825"/>
      <c r="V60" s="825"/>
      <c r="W60" s="825"/>
      <c r="X60" s="829"/>
      <c r="Y60" s="711"/>
      <c r="Z60" s="712"/>
      <c r="AA60" s="712"/>
      <c r="AB60" s="712"/>
      <c r="AC60" s="712"/>
      <c r="AD60" s="713"/>
      <c r="AE60" s="713"/>
      <c r="AF60" s="819"/>
    </row>
    <row r="61" spans="1:32" s="604" customFormat="1">
      <c r="A61" s="789">
        <f t="shared" si="0"/>
        <v>33</v>
      </c>
      <c r="B61" s="598"/>
      <c r="C61" s="600" t="s">
        <v>1083</v>
      </c>
      <c r="D61" s="932" t="s">
        <v>45</v>
      </c>
      <c r="E61" s="565">
        <f>+E60</f>
        <v>598.5</v>
      </c>
      <c r="F61" s="644"/>
      <c r="G61" s="191"/>
      <c r="H61" s="191"/>
      <c r="I61" s="834"/>
      <c r="J61" s="834"/>
      <c r="K61" s="823"/>
      <c r="L61" s="193"/>
      <c r="M61" s="193"/>
      <c r="N61" s="824"/>
      <c r="O61" s="825"/>
      <c r="P61" s="825"/>
      <c r="Q61" s="825"/>
      <c r="R61" s="826"/>
      <c r="S61" s="826"/>
      <c r="T61" s="825"/>
      <c r="U61" s="825"/>
      <c r="V61" s="825"/>
      <c r="W61" s="825"/>
      <c r="X61" s="31"/>
      <c r="Y61" s="711"/>
      <c r="Z61" s="712"/>
      <c r="AA61" s="712"/>
      <c r="AB61" s="712"/>
      <c r="AC61" s="712"/>
      <c r="AD61" s="713"/>
      <c r="AE61" s="713"/>
      <c r="AF61" s="819"/>
    </row>
    <row r="62" spans="1:32" s="604" customFormat="1" ht="114.75">
      <c r="A62" s="789"/>
      <c r="B62" s="766" t="s">
        <v>396</v>
      </c>
      <c r="C62" s="765" t="s">
        <v>1080</v>
      </c>
      <c r="D62" s="932"/>
      <c r="E62" s="565"/>
      <c r="F62" s="644"/>
      <c r="G62" s="191"/>
      <c r="H62" s="191"/>
      <c r="I62" s="844"/>
      <c r="J62" s="185"/>
      <c r="K62" s="823"/>
      <c r="L62" s="193"/>
      <c r="M62" s="193"/>
      <c r="N62" s="824"/>
      <c r="O62" s="825"/>
      <c r="P62" s="825"/>
      <c r="Q62" s="825"/>
      <c r="R62" s="826"/>
      <c r="S62" s="826"/>
      <c r="T62" s="825"/>
      <c r="U62" s="825"/>
      <c r="V62" s="825"/>
      <c r="W62" s="825"/>
      <c r="X62" s="31"/>
      <c r="Y62" s="711"/>
      <c r="Z62" s="712"/>
      <c r="AA62" s="712"/>
      <c r="AB62" s="712"/>
      <c r="AC62" s="712"/>
      <c r="AD62" s="713"/>
      <c r="AE62" s="713"/>
      <c r="AF62" s="819"/>
    </row>
    <row r="63" spans="1:32" s="604" customFormat="1">
      <c r="A63" s="789">
        <v>33</v>
      </c>
      <c r="B63" s="598"/>
      <c r="C63" s="600" t="s">
        <v>419</v>
      </c>
      <c r="D63" s="932" t="s">
        <v>45</v>
      </c>
      <c r="E63" s="565">
        <v>1480</v>
      </c>
      <c r="F63" s="644"/>
      <c r="G63" s="191"/>
      <c r="H63" s="191"/>
      <c r="I63" s="834"/>
      <c r="J63" s="834"/>
      <c r="K63" s="823"/>
      <c r="L63" s="193"/>
      <c r="M63" s="837"/>
      <c r="N63" s="824"/>
      <c r="O63" s="825"/>
      <c r="P63" s="828"/>
      <c r="Q63" s="825"/>
      <c r="R63" s="826"/>
      <c r="S63" s="826"/>
      <c r="T63" s="825"/>
      <c r="U63" s="825"/>
      <c r="V63" s="825"/>
      <c r="W63" s="825"/>
      <c r="X63" s="829"/>
      <c r="Y63" s="711"/>
      <c r="Z63" s="712"/>
      <c r="AA63" s="712"/>
      <c r="AB63" s="712"/>
      <c r="AC63" s="712"/>
      <c r="AD63" s="713"/>
      <c r="AE63" s="713"/>
      <c r="AF63" s="819"/>
    </row>
    <row r="64" spans="1:32" s="604" customFormat="1" ht="25.5">
      <c r="A64" s="789">
        <f t="shared" si="0"/>
        <v>34</v>
      </c>
      <c r="B64" s="598"/>
      <c r="C64" s="600" t="s">
        <v>1082</v>
      </c>
      <c r="D64" s="932" t="s">
        <v>45</v>
      </c>
      <c r="E64" s="565">
        <f>+E63</f>
        <v>1480</v>
      </c>
      <c r="F64" s="644"/>
      <c r="G64" s="191"/>
      <c r="H64" s="191"/>
      <c r="I64" s="834"/>
      <c r="J64" s="834"/>
      <c r="K64" s="823"/>
      <c r="L64" s="193"/>
      <c r="M64" s="837"/>
      <c r="N64" s="824"/>
      <c r="O64" s="825"/>
      <c r="P64" s="825"/>
      <c r="Q64" s="825"/>
      <c r="R64" s="826"/>
      <c r="S64" s="826"/>
      <c r="T64" s="825"/>
      <c r="U64" s="825"/>
      <c r="V64" s="825"/>
      <c r="W64" s="825"/>
      <c r="X64" s="836"/>
      <c r="Y64" s="711"/>
      <c r="Z64" s="712"/>
      <c r="AA64" s="712"/>
      <c r="AB64" s="712"/>
      <c r="AC64" s="712"/>
      <c r="AD64" s="713"/>
      <c r="AE64" s="713"/>
      <c r="AF64" s="819"/>
    </row>
    <row r="65" spans="1:32" s="604" customFormat="1" ht="102">
      <c r="A65" s="942"/>
      <c r="B65" s="943" t="s">
        <v>397</v>
      </c>
      <c r="C65" s="944" t="s">
        <v>385</v>
      </c>
      <c r="D65" s="932"/>
      <c r="E65" s="565"/>
      <c r="F65" s="644"/>
      <c r="G65" s="191"/>
      <c r="H65" s="191"/>
      <c r="I65" s="843"/>
      <c r="J65" s="185"/>
      <c r="K65" s="823"/>
      <c r="L65" s="193"/>
      <c r="M65" s="193"/>
      <c r="N65" s="824"/>
      <c r="O65" s="825"/>
      <c r="P65" s="825"/>
      <c r="Q65" s="825"/>
      <c r="R65" s="826"/>
      <c r="S65" s="826"/>
      <c r="T65" s="825"/>
      <c r="U65" s="825"/>
      <c r="V65" s="825"/>
      <c r="W65" s="825"/>
      <c r="X65" s="31"/>
      <c r="Y65" s="711"/>
      <c r="Z65" s="712"/>
      <c r="AA65" s="712"/>
      <c r="AB65" s="712"/>
      <c r="AC65" s="712"/>
      <c r="AD65" s="713"/>
      <c r="AE65" s="713"/>
      <c r="AF65" s="819"/>
    </row>
    <row r="66" spans="1:32" s="604" customFormat="1">
      <c r="A66" s="789">
        <v>35</v>
      </c>
      <c r="B66" s="598"/>
      <c r="C66" s="600" t="s">
        <v>419</v>
      </c>
      <c r="D66" s="932" t="s">
        <v>45</v>
      </c>
      <c r="E66" s="565">
        <v>71.610000000000014</v>
      </c>
      <c r="F66" s="644"/>
      <c r="G66" s="191"/>
      <c r="H66" s="191"/>
      <c r="I66" s="834"/>
      <c r="J66" s="834"/>
      <c r="K66" s="823"/>
      <c r="L66" s="193"/>
      <c r="M66" s="837"/>
      <c r="N66" s="824"/>
      <c r="O66" s="825"/>
      <c r="P66" s="828"/>
      <c r="Q66" s="825"/>
      <c r="R66" s="826"/>
      <c r="S66" s="826"/>
      <c r="T66" s="825"/>
      <c r="U66" s="825"/>
      <c r="V66" s="825"/>
      <c r="W66" s="825"/>
      <c r="X66" s="829"/>
      <c r="Y66" s="711"/>
      <c r="Z66" s="712"/>
      <c r="AA66" s="712"/>
      <c r="AB66" s="712"/>
      <c r="AC66" s="712"/>
      <c r="AD66" s="713"/>
      <c r="AE66" s="713"/>
      <c r="AF66" s="819"/>
    </row>
    <row r="67" spans="1:32" s="604" customFormat="1">
      <c r="A67" s="789">
        <f t="shared" si="0"/>
        <v>36</v>
      </c>
      <c r="B67" s="945"/>
      <c r="C67" s="946" t="s">
        <v>1081</v>
      </c>
      <c r="D67" s="932" t="s">
        <v>45</v>
      </c>
      <c r="E67" s="565">
        <f>+E66</f>
        <v>71.610000000000014</v>
      </c>
      <c r="F67" s="644"/>
      <c r="G67" s="191"/>
      <c r="H67" s="191"/>
      <c r="I67" s="834"/>
      <c r="J67" s="834"/>
      <c r="K67" s="823"/>
      <c r="L67" s="193"/>
      <c r="M67" s="193"/>
      <c r="N67" s="824"/>
      <c r="O67" s="825"/>
      <c r="P67" s="825"/>
      <c r="Q67" s="825"/>
      <c r="R67" s="826"/>
      <c r="S67" s="826"/>
      <c r="T67" s="825"/>
      <c r="U67" s="825"/>
      <c r="V67" s="825"/>
      <c r="W67" s="825"/>
      <c r="X67" s="31"/>
      <c r="Y67" s="711"/>
      <c r="Z67" s="712"/>
      <c r="AA67" s="712"/>
      <c r="AB67" s="712"/>
      <c r="AC67" s="712"/>
      <c r="AD67" s="713"/>
      <c r="AE67" s="713"/>
      <c r="AF67" s="819"/>
    </row>
    <row r="68" spans="1:32" s="604" customFormat="1" ht="76.5">
      <c r="A68" s="789"/>
      <c r="B68" s="947" t="s">
        <v>398</v>
      </c>
      <c r="C68" s="948" t="s">
        <v>386</v>
      </c>
      <c r="D68" s="932"/>
      <c r="E68" s="565"/>
      <c r="F68" s="644"/>
      <c r="G68" s="191"/>
      <c r="H68" s="191"/>
      <c r="I68" s="843"/>
      <c r="J68" s="185"/>
      <c r="K68" s="823"/>
      <c r="L68" s="193"/>
      <c r="M68" s="193"/>
      <c r="N68" s="824"/>
      <c r="O68" s="825"/>
      <c r="P68" s="825"/>
      <c r="Q68" s="825"/>
      <c r="R68" s="826"/>
      <c r="S68" s="826"/>
      <c r="T68" s="825"/>
      <c r="U68" s="825"/>
      <c r="V68" s="825"/>
      <c r="W68" s="825"/>
      <c r="X68" s="31"/>
      <c r="Y68" s="711"/>
      <c r="Z68" s="712"/>
      <c r="AA68" s="712"/>
      <c r="AB68" s="712"/>
      <c r="AC68" s="712"/>
      <c r="AD68" s="713"/>
      <c r="AE68" s="713"/>
      <c r="AF68" s="819"/>
    </row>
    <row r="69" spans="1:32" s="604" customFormat="1">
      <c r="A69" s="789">
        <v>37</v>
      </c>
      <c r="B69" s="598"/>
      <c r="C69" s="600" t="s">
        <v>419</v>
      </c>
      <c r="D69" s="932" t="s">
        <v>45</v>
      </c>
      <c r="E69" s="565">
        <v>10</v>
      </c>
      <c r="F69" s="644"/>
      <c r="G69" s="191"/>
      <c r="H69" s="191"/>
      <c r="I69" s="834"/>
      <c r="J69" s="834"/>
      <c r="K69" s="823"/>
      <c r="L69" s="193"/>
      <c r="M69" s="837"/>
      <c r="N69" s="824"/>
      <c r="O69" s="825"/>
      <c r="P69" s="828"/>
      <c r="Q69" s="825"/>
      <c r="R69" s="826"/>
      <c r="S69" s="826"/>
      <c r="T69" s="825"/>
      <c r="U69" s="825"/>
      <c r="V69" s="825"/>
      <c r="W69" s="825"/>
      <c r="X69" s="829"/>
      <c r="Y69" s="711"/>
      <c r="Z69" s="712"/>
      <c r="AA69" s="712"/>
      <c r="AB69" s="712"/>
      <c r="AC69" s="712"/>
      <c r="AD69" s="713"/>
      <c r="AE69" s="713"/>
      <c r="AF69" s="819"/>
    </row>
    <row r="70" spans="1:32" s="604" customFormat="1">
      <c r="A70" s="789">
        <f t="shared" si="0"/>
        <v>38</v>
      </c>
      <c r="B70" s="598"/>
      <c r="C70" s="600" t="s">
        <v>1081</v>
      </c>
      <c r="D70" s="932" t="s">
        <v>45</v>
      </c>
      <c r="E70" s="565">
        <f>+E69</f>
        <v>10</v>
      </c>
      <c r="F70" s="644"/>
      <c r="G70" s="191"/>
      <c r="H70" s="191"/>
      <c r="I70" s="834"/>
      <c r="J70" s="834"/>
      <c r="K70" s="823"/>
      <c r="L70" s="193"/>
      <c r="M70" s="193"/>
      <c r="N70" s="824"/>
      <c r="O70" s="825"/>
      <c r="P70" s="825"/>
      <c r="Q70" s="825"/>
      <c r="R70" s="826"/>
      <c r="S70" s="826"/>
      <c r="T70" s="825"/>
      <c r="U70" s="825"/>
      <c r="V70" s="825"/>
      <c r="W70" s="825"/>
      <c r="X70" s="31"/>
      <c r="Y70" s="711"/>
      <c r="Z70" s="712"/>
      <c r="AA70" s="712"/>
      <c r="AB70" s="712"/>
      <c r="AC70" s="712"/>
      <c r="AD70" s="713"/>
      <c r="AE70" s="713"/>
      <c r="AF70" s="819"/>
    </row>
    <row r="71" spans="1:32" s="604" customFormat="1" ht="51">
      <c r="A71" s="789">
        <f t="shared" si="0"/>
        <v>39</v>
      </c>
      <c r="B71" s="768" t="s">
        <v>399</v>
      </c>
      <c r="C71" s="769" t="s">
        <v>1095</v>
      </c>
      <c r="D71" s="932" t="s">
        <v>45</v>
      </c>
      <c r="E71" s="565">
        <v>9.25</v>
      </c>
      <c r="F71" s="644"/>
      <c r="G71" s="191"/>
      <c r="H71" s="191"/>
      <c r="I71" s="834"/>
      <c r="J71" s="834"/>
      <c r="K71" s="823"/>
      <c r="L71" s="193"/>
      <c r="M71" s="193"/>
      <c r="N71" s="824"/>
      <c r="O71" s="825"/>
      <c r="P71" s="825"/>
      <c r="Q71" s="825"/>
      <c r="R71" s="826"/>
      <c r="S71" s="826"/>
      <c r="T71" s="825"/>
      <c r="U71" s="825"/>
      <c r="V71" s="825"/>
      <c r="W71" s="825"/>
      <c r="X71" s="31"/>
      <c r="Y71" s="711"/>
      <c r="Z71" s="712"/>
      <c r="AA71" s="712"/>
      <c r="AB71" s="712"/>
      <c r="AC71" s="712"/>
      <c r="AD71" s="713"/>
      <c r="AE71" s="713"/>
      <c r="AF71" s="819"/>
    </row>
    <row r="72" spans="1:32" s="604" customFormat="1" ht="63.75">
      <c r="A72" s="789">
        <f t="shared" si="0"/>
        <v>40</v>
      </c>
      <c r="B72" s="945" t="s">
        <v>400</v>
      </c>
      <c r="C72" s="946" t="s">
        <v>387</v>
      </c>
      <c r="D72" s="932" t="s">
        <v>44</v>
      </c>
      <c r="E72" s="565">
        <v>39.9</v>
      </c>
      <c r="F72" s="644"/>
      <c r="G72" s="191"/>
      <c r="H72" s="191"/>
      <c r="I72" s="834"/>
      <c r="J72" s="834"/>
      <c r="K72" s="823"/>
      <c r="L72" s="193"/>
      <c r="M72" s="193"/>
      <c r="N72" s="824"/>
      <c r="O72" s="825"/>
      <c r="P72" s="825"/>
      <c r="Q72" s="825"/>
      <c r="R72" s="826"/>
      <c r="S72" s="826"/>
      <c r="T72" s="825"/>
      <c r="U72" s="825"/>
      <c r="V72" s="825"/>
      <c r="W72" s="825"/>
      <c r="X72" s="31"/>
      <c r="Y72" s="711"/>
      <c r="Z72" s="712"/>
      <c r="AA72" s="712"/>
      <c r="AB72" s="712"/>
      <c r="AC72" s="712"/>
      <c r="AD72" s="713"/>
      <c r="AE72" s="713"/>
      <c r="AF72" s="819"/>
    </row>
    <row r="73" spans="1:32" s="604" customFormat="1" ht="38.25">
      <c r="A73" s="789">
        <f t="shared" si="0"/>
        <v>41</v>
      </c>
      <c r="B73" s="945" t="s">
        <v>401</v>
      </c>
      <c r="C73" s="946" t="s">
        <v>388</v>
      </c>
      <c r="D73" s="932" t="s">
        <v>23</v>
      </c>
      <c r="E73" s="565">
        <v>5</v>
      </c>
      <c r="F73" s="644"/>
      <c r="G73" s="191"/>
      <c r="H73" s="191"/>
      <c r="I73" s="834"/>
      <c r="J73" s="834"/>
      <c r="K73" s="823"/>
      <c r="L73" s="193"/>
      <c r="M73" s="193"/>
      <c r="N73" s="824"/>
      <c r="O73" s="825"/>
      <c r="P73" s="825"/>
      <c r="Q73" s="825"/>
      <c r="R73" s="826"/>
      <c r="S73" s="826"/>
      <c r="T73" s="825"/>
      <c r="U73" s="825"/>
      <c r="V73" s="825"/>
      <c r="W73" s="825"/>
      <c r="X73" s="31"/>
      <c r="Y73" s="711"/>
      <c r="Z73" s="712"/>
      <c r="AA73" s="712"/>
      <c r="AB73" s="712"/>
      <c r="AC73" s="712"/>
      <c r="AD73" s="713"/>
      <c r="AE73" s="713"/>
      <c r="AF73" s="819"/>
    </row>
    <row r="74" spans="1:32" s="604" customFormat="1" ht="51">
      <c r="A74" s="789">
        <f t="shared" si="0"/>
        <v>42</v>
      </c>
      <c r="B74" s="945" t="s">
        <v>402</v>
      </c>
      <c r="C74" s="946" t="s">
        <v>389</v>
      </c>
      <c r="D74" s="932" t="s">
        <v>23</v>
      </c>
      <c r="E74" s="565">
        <v>90</v>
      </c>
      <c r="F74" s="644"/>
      <c r="G74" s="191"/>
      <c r="H74" s="191"/>
      <c r="I74" s="834"/>
      <c r="J74" s="834"/>
      <c r="K74" s="823"/>
      <c r="L74" s="193"/>
      <c r="M74" s="193"/>
      <c r="N74" s="824"/>
      <c r="O74" s="825"/>
      <c r="P74" s="825"/>
      <c r="Q74" s="825"/>
      <c r="R74" s="826"/>
      <c r="S74" s="826"/>
      <c r="T74" s="825"/>
      <c r="U74" s="825"/>
      <c r="V74" s="825"/>
      <c r="W74" s="825"/>
      <c r="X74" s="31"/>
      <c r="Y74" s="711"/>
      <c r="Z74" s="712"/>
      <c r="AA74" s="712"/>
      <c r="AB74" s="712"/>
      <c r="AC74" s="712"/>
      <c r="AD74" s="713"/>
      <c r="AE74" s="713"/>
      <c r="AF74" s="819"/>
    </row>
    <row r="75" spans="1:32" s="604" customFormat="1" ht="25.5">
      <c r="A75" s="789">
        <f t="shared" si="0"/>
        <v>43</v>
      </c>
      <c r="B75" s="945" t="s">
        <v>403</v>
      </c>
      <c r="C75" s="946" t="s">
        <v>390</v>
      </c>
      <c r="D75" s="932" t="s">
        <v>44</v>
      </c>
      <c r="E75" s="565">
        <v>10</v>
      </c>
      <c r="F75" s="644"/>
      <c r="G75" s="191"/>
      <c r="H75" s="191"/>
      <c r="I75" s="834"/>
      <c r="J75" s="834"/>
      <c r="K75" s="823"/>
      <c r="L75" s="193"/>
      <c r="M75" s="193"/>
      <c r="N75" s="824"/>
      <c r="O75" s="825"/>
      <c r="P75" s="825"/>
      <c r="Q75" s="825"/>
      <c r="R75" s="826"/>
      <c r="S75" s="826"/>
      <c r="T75" s="825"/>
      <c r="U75" s="825"/>
      <c r="V75" s="825"/>
      <c r="W75" s="825"/>
      <c r="X75" s="31"/>
      <c r="Y75" s="711"/>
      <c r="Z75" s="712"/>
      <c r="AA75" s="712"/>
      <c r="AB75" s="712"/>
      <c r="AC75" s="712"/>
      <c r="AD75" s="713"/>
      <c r="AE75" s="713"/>
      <c r="AF75" s="819"/>
    </row>
    <row r="76" spans="1:32" s="604" customFormat="1" ht="25.5">
      <c r="A76" s="789">
        <f t="shared" si="0"/>
        <v>44</v>
      </c>
      <c r="B76" s="945" t="s">
        <v>404</v>
      </c>
      <c r="C76" s="946" t="s">
        <v>391</v>
      </c>
      <c r="D76" s="932" t="s">
        <v>45</v>
      </c>
      <c r="E76" s="565">
        <v>196.42</v>
      </c>
      <c r="F76" s="644"/>
      <c r="G76" s="191"/>
      <c r="H76" s="191"/>
      <c r="I76" s="834"/>
      <c r="J76" s="834"/>
      <c r="K76" s="823"/>
      <c r="L76" s="193"/>
      <c r="M76" s="837"/>
      <c r="N76" s="824"/>
      <c r="O76" s="825"/>
      <c r="P76" s="825"/>
      <c r="Q76" s="825"/>
      <c r="R76" s="826"/>
      <c r="S76" s="826"/>
      <c r="T76" s="825"/>
      <c r="U76" s="825"/>
      <c r="V76" s="825"/>
      <c r="W76" s="825"/>
      <c r="X76" s="836"/>
      <c r="Y76" s="711"/>
      <c r="Z76" s="712"/>
      <c r="AA76" s="712"/>
      <c r="AB76" s="712"/>
      <c r="AC76" s="712"/>
      <c r="AD76" s="713"/>
      <c r="AE76" s="713"/>
      <c r="AF76" s="819"/>
    </row>
    <row r="77" spans="1:32" s="604" customFormat="1" ht="89.25">
      <c r="A77" s="789">
        <f t="shared" si="0"/>
        <v>45</v>
      </c>
      <c r="B77" s="945" t="s">
        <v>405</v>
      </c>
      <c r="C77" s="946" t="s">
        <v>392</v>
      </c>
      <c r="D77" s="932" t="s">
        <v>44</v>
      </c>
      <c r="E77" s="565">
        <v>12</v>
      </c>
      <c r="F77" s="644"/>
      <c r="G77" s="191"/>
      <c r="H77" s="191"/>
      <c r="I77" s="834"/>
      <c r="J77" s="834"/>
      <c r="K77" s="823"/>
      <c r="L77" s="193"/>
      <c r="M77" s="193"/>
      <c r="N77" s="824"/>
      <c r="O77" s="825"/>
      <c r="P77" s="825"/>
      <c r="Q77" s="825"/>
      <c r="R77" s="826"/>
      <c r="S77" s="826"/>
      <c r="T77" s="825"/>
      <c r="U77" s="825"/>
      <c r="V77" s="825"/>
      <c r="W77" s="825"/>
      <c r="X77" s="31"/>
      <c r="Y77" s="711"/>
      <c r="Z77" s="712"/>
      <c r="AA77" s="712"/>
      <c r="AB77" s="712"/>
      <c r="AC77" s="712"/>
      <c r="AD77" s="713"/>
      <c r="AE77" s="713"/>
      <c r="AF77" s="819"/>
    </row>
    <row r="78" spans="1:32" s="604" customFormat="1" ht="76.5">
      <c r="A78" s="789"/>
      <c r="B78" s="947" t="s">
        <v>406</v>
      </c>
      <c r="C78" s="948" t="s">
        <v>1084</v>
      </c>
      <c r="D78" s="932" t="s">
        <v>45</v>
      </c>
      <c r="E78" s="565">
        <v>711</v>
      </c>
      <c r="F78" s="644"/>
      <c r="G78" s="191"/>
      <c r="H78" s="191"/>
      <c r="I78" s="185"/>
      <c r="J78" s="185"/>
      <c r="K78" s="823"/>
      <c r="L78" s="193"/>
      <c r="M78" s="193"/>
      <c r="N78" s="824"/>
      <c r="O78" s="825"/>
      <c r="P78" s="825"/>
      <c r="Q78" s="825"/>
      <c r="R78" s="826"/>
      <c r="S78" s="826"/>
      <c r="T78" s="825"/>
      <c r="U78" s="825"/>
      <c r="V78" s="825"/>
      <c r="W78" s="825"/>
      <c r="X78" s="31"/>
      <c r="Y78" s="711"/>
      <c r="Z78" s="712"/>
      <c r="AA78" s="712"/>
      <c r="AB78" s="712"/>
      <c r="AC78" s="712"/>
      <c r="AD78" s="713"/>
      <c r="AE78" s="713"/>
      <c r="AF78" s="819"/>
    </row>
    <row r="79" spans="1:32" s="604" customFormat="1">
      <c r="A79" s="789">
        <v>46</v>
      </c>
      <c r="B79" s="770"/>
      <c r="C79" s="600" t="s">
        <v>421</v>
      </c>
      <c r="D79" s="523" t="s">
        <v>45</v>
      </c>
      <c r="E79" s="565">
        <v>774.40000000000009</v>
      </c>
      <c r="F79" s="644"/>
      <c r="G79" s="191"/>
      <c r="H79" s="191"/>
      <c r="I79" s="834"/>
      <c r="J79" s="834"/>
      <c r="K79" s="823"/>
      <c r="L79" s="193"/>
      <c r="M79" s="193"/>
      <c r="N79" s="824"/>
      <c r="O79" s="825"/>
      <c r="P79" s="825"/>
      <c r="Q79" s="825"/>
      <c r="R79" s="826"/>
      <c r="S79" s="826"/>
      <c r="T79" s="825"/>
      <c r="U79" s="825"/>
      <c r="V79" s="825"/>
      <c r="W79" s="825"/>
      <c r="X79" s="31"/>
      <c r="Y79" s="711"/>
      <c r="Z79" s="712"/>
      <c r="AA79" s="712"/>
      <c r="AB79" s="712"/>
      <c r="AC79" s="712"/>
      <c r="AD79" s="713"/>
      <c r="AE79" s="713"/>
      <c r="AF79" s="819"/>
    </row>
    <row r="80" spans="1:32" s="604" customFormat="1">
      <c r="A80" s="789">
        <f t="shared" ref="A80:A102" si="1">+A79+1</f>
        <v>47</v>
      </c>
      <c r="B80" s="598"/>
      <c r="C80" s="949" t="s">
        <v>411</v>
      </c>
      <c r="D80" s="789" t="s">
        <v>44</v>
      </c>
      <c r="E80" s="565">
        <v>10.95</v>
      </c>
      <c r="F80" s="644"/>
      <c r="G80" s="191"/>
      <c r="H80" s="191"/>
      <c r="I80" s="834"/>
      <c r="J80" s="827"/>
      <c r="K80" s="191"/>
      <c r="L80" s="193"/>
      <c r="M80" s="193"/>
      <c r="N80" s="824"/>
      <c r="O80" s="825"/>
      <c r="P80" s="825"/>
      <c r="Q80" s="825"/>
      <c r="R80" s="826"/>
      <c r="S80" s="826"/>
      <c r="T80" s="825"/>
      <c r="U80" s="825"/>
      <c r="V80" s="825"/>
      <c r="W80" s="825"/>
      <c r="X80" s="31"/>
      <c r="Y80" s="711"/>
      <c r="Z80" s="712"/>
      <c r="AA80" s="712"/>
      <c r="AB80" s="712"/>
      <c r="AC80" s="712"/>
      <c r="AD80" s="713"/>
      <c r="AE80" s="713"/>
      <c r="AF80" s="819"/>
    </row>
    <row r="81" spans="1:32" s="604" customFormat="1">
      <c r="A81" s="950" t="s">
        <v>1814</v>
      </c>
      <c r="B81" s="598"/>
      <c r="C81" s="771" t="s">
        <v>412</v>
      </c>
      <c r="D81" s="789" t="s">
        <v>44</v>
      </c>
      <c r="E81" s="565">
        <v>1.35E-2</v>
      </c>
      <c r="F81" s="644"/>
      <c r="G81" s="192"/>
      <c r="H81" s="191"/>
      <c r="I81" s="834"/>
      <c r="J81" s="838"/>
      <c r="K81" s="191"/>
      <c r="L81" s="193"/>
      <c r="M81" s="193"/>
      <c r="N81" s="824"/>
      <c r="O81" s="825"/>
      <c r="P81" s="825"/>
      <c r="Q81" s="825"/>
      <c r="R81" s="826"/>
      <c r="S81" s="826"/>
      <c r="T81" s="825"/>
      <c r="U81" s="825"/>
      <c r="V81" s="825"/>
      <c r="W81" s="825"/>
      <c r="X81" s="31"/>
      <c r="Y81" s="711"/>
      <c r="Z81" s="712"/>
      <c r="AA81" s="712"/>
      <c r="AB81" s="712"/>
      <c r="AC81" s="712"/>
      <c r="AD81" s="713"/>
      <c r="AE81" s="713"/>
      <c r="AF81" s="819"/>
    </row>
    <row r="82" spans="1:32" s="604" customFormat="1">
      <c r="A82" s="950" t="s">
        <v>1815</v>
      </c>
      <c r="B82" s="598"/>
      <c r="C82" s="772" t="s">
        <v>413</v>
      </c>
      <c r="D82" s="789" t="s">
        <v>44</v>
      </c>
      <c r="E82" s="565">
        <v>8.2799999999999994</v>
      </c>
      <c r="F82" s="644"/>
      <c r="G82" s="192"/>
      <c r="H82" s="191"/>
      <c r="I82" s="834"/>
      <c r="J82" s="845"/>
      <c r="K82" s="191"/>
      <c r="L82" s="193"/>
      <c r="M82" s="193"/>
      <c r="N82" s="824"/>
      <c r="O82" s="825"/>
      <c r="P82" s="825"/>
      <c r="Q82" s="825"/>
      <c r="R82" s="826"/>
      <c r="S82" s="826"/>
      <c r="T82" s="825"/>
      <c r="U82" s="825"/>
      <c r="V82" s="825"/>
      <c r="W82" s="825"/>
      <c r="X82" s="31"/>
      <c r="Y82" s="711"/>
      <c r="Z82" s="712"/>
      <c r="AA82" s="712"/>
      <c r="AB82" s="712"/>
      <c r="AC82" s="712"/>
      <c r="AD82" s="713"/>
      <c r="AE82" s="713"/>
      <c r="AF82" s="819"/>
    </row>
    <row r="83" spans="1:32" s="604" customFormat="1">
      <c r="A83" s="950" t="s">
        <v>1816</v>
      </c>
      <c r="B83" s="598"/>
      <c r="C83" s="772" t="s">
        <v>414</v>
      </c>
      <c r="D83" s="789" t="s">
        <v>44</v>
      </c>
      <c r="E83" s="565">
        <v>2.52</v>
      </c>
      <c r="F83" s="644"/>
      <c r="G83" s="192"/>
      <c r="H83" s="191"/>
      <c r="I83" s="834"/>
      <c r="J83" s="845"/>
      <c r="K83" s="191"/>
      <c r="L83" s="193"/>
      <c r="M83" s="193"/>
      <c r="N83" s="824"/>
      <c r="O83" s="825"/>
      <c r="P83" s="825"/>
      <c r="Q83" s="825"/>
      <c r="R83" s="826"/>
      <c r="S83" s="826"/>
      <c r="T83" s="825"/>
      <c r="U83" s="825"/>
      <c r="V83" s="825"/>
      <c r="W83" s="825"/>
      <c r="X83" s="31"/>
      <c r="Y83" s="711"/>
      <c r="Z83" s="712"/>
      <c r="AA83" s="712"/>
      <c r="AB83" s="712"/>
      <c r="AC83" s="712"/>
      <c r="AD83" s="713"/>
      <c r="AE83" s="713"/>
      <c r="AF83" s="819"/>
    </row>
    <row r="84" spans="1:32" s="604" customFormat="1">
      <c r="A84" s="950" t="s">
        <v>1817</v>
      </c>
      <c r="B84" s="598"/>
      <c r="C84" s="772" t="s">
        <v>415</v>
      </c>
      <c r="D84" s="789" t="s">
        <v>44</v>
      </c>
      <c r="E84" s="565">
        <v>0.13</v>
      </c>
      <c r="F84" s="644"/>
      <c r="G84" s="192"/>
      <c r="H84" s="191"/>
      <c r="I84" s="834"/>
      <c r="J84" s="845"/>
      <c r="K84" s="191"/>
      <c r="L84" s="193"/>
      <c r="M84" s="193"/>
      <c r="N84" s="824"/>
      <c r="O84" s="825"/>
      <c r="P84" s="825"/>
      <c r="Q84" s="825"/>
      <c r="R84" s="826"/>
      <c r="S84" s="826"/>
      <c r="T84" s="825"/>
      <c r="U84" s="825"/>
      <c r="V84" s="825"/>
      <c r="W84" s="825"/>
      <c r="X84" s="31"/>
      <c r="Y84" s="711"/>
      <c r="Z84" s="712"/>
      <c r="AA84" s="712"/>
      <c r="AB84" s="712"/>
      <c r="AC84" s="712"/>
      <c r="AD84" s="713"/>
      <c r="AE84" s="713"/>
      <c r="AF84" s="819"/>
    </row>
    <row r="85" spans="1:32" s="604" customFormat="1">
      <c r="A85" s="950" t="s">
        <v>1818</v>
      </c>
      <c r="B85" s="598"/>
      <c r="C85" s="772" t="s">
        <v>54</v>
      </c>
      <c r="D85" s="789" t="s">
        <v>14</v>
      </c>
      <c r="E85" s="565">
        <v>1</v>
      </c>
      <c r="F85" s="644"/>
      <c r="G85" s="192"/>
      <c r="H85" s="191"/>
      <c r="I85" s="834"/>
      <c r="J85" s="845"/>
      <c r="K85" s="191"/>
      <c r="L85" s="193"/>
      <c r="M85" s="193"/>
      <c r="N85" s="824"/>
      <c r="O85" s="825"/>
      <c r="P85" s="825"/>
      <c r="Q85" s="825"/>
      <c r="R85" s="826"/>
      <c r="S85" s="826"/>
      <c r="T85" s="825"/>
      <c r="U85" s="825"/>
      <c r="V85" s="825"/>
      <c r="W85" s="825"/>
      <c r="X85" s="31"/>
      <c r="Y85" s="711"/>
      <c r="Z85" s="712"/>
      <c r="AA85" s="712"/>
      <c r="AB85" s="712"/>
      <c r="AC85" s="712"/>
      <c r="AD85" s="713"/>
      <c r="AE85" s="713"/>
      <c r="AF85" s="819"/>
    </row>
    <row r="86" spans="1:32" s="604" customFormat="1">
      <c r="A86" s="789">
        <v>49</v>
      </c>
      <c r="B86" s="598"/>
      <c r="C86" s="773" t="s">
        <v>424</v>
      </c>
      <c r="D86" s="789" t="s">
        <v>44</v>
      </c>
      <c r="E86" s="565">
        <v>2</v>
      </c>
      <c r="F86" s="644"/>
      <c r="G86" s="191"/>
      <c r="H86" s="191"/>
      <c r="I86" s="834"/>
      <c r="J86" s="834"/>
      <c r="K86" s="191"/>
      <c r="L86" s="193"/>
      <c r="M86" s="193"/>
      <c r="N86" s="824"/>
      <c r="O86" s="825"/>
      <c r="P86" s="825"/>
      <c r="Q86" s="825"/>
      <c r="R86" s="826"/>
      <c r="S86" s="826"/>
      <c r="T86" s="825"/>
      <c r="U86" s="825"/>
      <c r="V86" s="825"/>
      <c r="W86" s="825"/>
      <c r="X86" s="31"/>
      <c r="Y86" s="711"/>
      <c r="Z86" s="712"/>
      <c r="AA86" s="712"/>
      <c r="AB86" s="712"/>
      <c r="AC86" s="712"/>
      <c r="AD86" s="713"/>
      <c r="AE86" s="713"/>
      <c r="AF86" s="819"/>
    </row>
    <row r="87" spans="1:32" s="604" customFormat="1">
      <c r="A87" s="950" t="s">
        <v>1399</v>
      </c>
      <c r="B87" s="598"/>
      <c r="C87" s="951" t="s">
        <v>423</v>
      </c>
      <c r="D87" s="789" t="s">
        <v>44</v>
      </c>
      <c r="E87" s="565">
        <f>+E86*1.1</f>
        <v>2.2000000000000002</v>
      </c>
      <c r="F87" s="644"/>
      <c r="G87" s="192"/>
      <c r="H87" s="191"/>
      <c r="I87" s="834"/>
      <c r="J87" s="845"/>
      <c r="K87" s="191"/>
      <c r="L87" s="193"/>
      <c r="M87" s="193"/>
      <c r="N87" s="824"/>
      <c r="O87" s="825"/>
      <c r="P87" s="825"/>
      <c r="Q87" s="825"/>
      <c r="R87" s="826"/>
      <c r="S87" s="826"/>
      <c r="T87" s="825"/>
      <c r="U87" s="825"/>
      <c r="V87" s="825"/>
      <c r="W87" s="825"/>
      <c r="X87" s="31"/>
      <c r="Y87" s="711"/>
      <c r="Z87" s="712"/>
      <c r="AA87" s="712"/>
      <c r="AB87" s="712"/>
      <c r="AC87" s="712"/>
      <c r="AD87" s="713"/>
      <c r="AE87" s="713"/>
      <c r="AF87" s="819"/>
    </row>
    <row r="88" spans="1:32" s="604" customFormat="1">
      <c r="A88" s="789">
        <v>50</v>
      </c>
      <c r="B88" s="598"/>
      <c r="C88" s="600" t="s">
        <v>422</v>
      </c>
      <c r="D88" s="523" t="s">
        <v>45</v>
      </c>
      <c r="E88" s="565">
        <v>1287.9999999999998</v>
      </c>
      <c r="F88" s="644"/>
      <c r="G88" s="191"/>
      <c r="H88" s="191"/>
      <c r="I88" s="834"/>
      <c r="J88" s="834"/>
      <c r="K88" s="823"/>
      <c r="L88" s="193"/>
      <c r="M88" s="837"/>
      <c r="N88" s="824"/>
      <c r="O88" s="825"/>
      <c r="P88" s="825"/>
      <c r="Q88" s="825"/>
      <c r="R88" s="826"/>
      <c r="S88" s="826"/>
      <c r="T88" s="825"/>
      <c r="U88" s="825"/>
      <c r="V88" s="825"/>
      <c r="W88" s="825"/>
      <c r="X88" s="836"/>
      <c r="Y88" s="711"/>
      <c r="Z88" s="712"/>
      <c r="AA88" s="712"/>
      <c r="AB88" s="712"/>
      <c r="AC88" s="712"/>
      <c r="AD88" s="713"/>
      <c r="AE88" s="713"/>
      <c r="AF88" s="819"/>
    </row>
    <row r="89" spans="1:32" s="604" customFormat="1">
      <c r="A89" s="950" t="s">
        <v>1400</v>
      </c>
      <c r="B89" s="598"/>
      <c r="C89" s="634" t="s">
        <v>1085</v>
      </c>
      <c r="D89" s="523" t="s">
        <v>190</v>
      </c>
      <c r="E89" s="565">
        <f>+E88*0.33</f>
        <v>425.03999999999996</v>
      </c>
      <c r="F89" s="644"/>
      <c r="G89" s="192"/>
      <c r="H89" s="191"/>
      <c r="I89" s="834"/>
      <c r="J89" s="838"/>
      <c r="K89" s="823"/>
      <c r="L89" s="193"/>
      <c r="M89" s="193"/>
      <c r="N89" s="824"/>
      <c r="O89" s="825"/>
      <c r="P89" s="825"/>
      <c r="Q89" s="825"/>
      <c r="R89" s="826"/>
      <c r="S89" s="826"/>
      <c r="T89" s="825"/>
      <c r="U89" s="825"/>
      <c r="V89" s="825"/>
      <c r="W89" s="825"/>
      <c r="X89" s="31"/>
      <c r="Y89" s="711"/>
      <c r="Z89" s="712"/>
      <c r="AA89" s="712"/>
      <c r="AB89" s="712"/>
      <c r="AC89" s="712"/>
      <c r="AD89" s="713"/>
      <c r="AE89" s="713"/>
      <c r="AF89" s="819"/>
    </row>
    <row r="90" spans="1:32" s="604" customFormat="1">
      <c r="A90" s="937"/>
      <c r="B90" s="939"/>
      <c r="C90" s="603" t="s">
        <v>407</v>
      </c>
      <c r="D90" s="952"/>
      <c r="E90" s="953"/>
      <c r="F90" s="646"/>
      <c r="G90" s="813"/>
      <c r="H90" s="813"/>
      <c r="I90" s="842"/>
      <c r="J90" s="830"/>
      <c r="K90" s="846"/>
      <c r="L90" s="847"/>
      <c r="M90" s="832"/>
      <c r="N90" s="816"/>
      <c r="O90" s="817"/>
      <c r="P90" s="817"/>
      <c r="Q90" s="817"/>
      <c r="R90" s="818"/>
      <c r="S90" s="818"/>
      <c r="T90" s="817"/>
      <c r="U90" s="817"/>
      <c r="V90" s="817"/>
      <c r="W90" s="817"/>
      <c r="X90" s="833"/>
      <c r="Y90" s="711"/>
      <c r="Z90" s="712"/>
      <c r="AA90" s="712"/>
      <c r="AB90" s="712"/>
      <c r="AC90" s="712"/>
      <c r="AD90" s="713"/>
      <c r="AE90" s="713"/>
      <c r="AF90" s="819"/>
    </row>
    <row r="91" spans="1:32" s="604" customFormat="1" ht="15" customHeight="1">
      <c r="A91" s="789"/>
      <c r="B91" s="954"/>
      <c r="C91" s="948" t="s">
        <v>369</v>
      </c>
      <c r="D91" s="789"/>
      <c r="E91" s="565"/>
      <c r="F91" s="644"/>
      <c r="G91" s="191"/>
      <c r="H91" s="191"/>
      <c r="I91" s="848"/>
      <c r="J91" s="185"/>
      <c r="K91" s="191"/>
      <c r="L91" s="193"/>
      <c r="M91" s="193"/>
      <c r="N91" s="824"/>
      <c r="O91" s="825"/>
      <c r="P91" s="825"/>
      <c r="Q91" s="825"/>
      <c r="R91" s="826"/>
      <c r="S91" s="826"/>
      <c r="T91" s="825"/>
      <c r="U91" s="825"/>
      <c r="V91" s="825"/>
      <c r="W91" s="825"/>
      <c r="X91" s="31"/>
      <c r="Y91" s="711"/>
      <c r="Z91" s="712"/>
      <c r="AA91" s="712"/>
      <c r="AB91" s="712"/>
      <c r="AC91" s="712"/>
      <c r="AD91" s="713"/>
      <c r="AE91" s="713"/>
      <c r="AF91" s="819"/>
    </row>
    <row r="92" spans="1:32" s="604" customFormat="1">
      <c r="A92" s="789">
        <v>51</v>
      </c>
      <c r="B92" s="942"/>
      <c r="C92" s="600" t="s">
        <v>425</v>
      </c>
      <c r="D92" s="789" t="s">
        <v>50</v>
      </c>
      <c r="E92" s="565">
        <v>941</v>
      </c>
      <c r="F92" s="644"/>
      <c r="G92" s="191"/>
      <c r="H92" s="191"/>
      <c r="I92" s="191"/>
      <c r="J92" s="834"/>
      <c r="K92" s="191"/>
      <c r="L92" s="193"/>
      <c r="M92" s="193"/>
      <c r="N92" s="824"/>
      <c r="O92" s="825"/>
      <c r="P92" s="825"/>
      <c r="Q92" s="825"/>
      <c r="R92" s="826"/>
      <c r="S92" s="826"/>
      <c r="T92" s="825"/>
      <c r="U92" s="825"/>
      <c r="V92" s="825"/>
      <c r="W92" s="825"/>
      <c r="X92" s="31"/>
      <c r="Y92" s="711"/>
      <c r="Z92" s="712"/>
      <c r="AA92" s="712"/>
      <c r="AB92" s="712"/>
      <c r="AC92" s="712"/>
      <c r="AD92" s="713"/>
      <c r="AE92" s="713"/>
      <c r="AF92" s="819"/>
    </row>
    <row r="93" spans="1:32" s="604" customFormat="1" ht="25.5">
      <c r="A93" s="789">
        <f t="shared" si="1"/>
        <v>52</v>
      </c>
      <c r="B93" s="942"/>
      <c r="C93" s="600" t="s">
        <v>1090</v>
      </c>
      <c r="D93" s="789" t="s">
        <v>44</v>
      </c>
      <c r="E93" s="565">
        <v>22.2</v>
      </c>
      <c r="F93" s="644"/>
      <c r="G93" s="191"/>
      <c r="H93" s="191"/>
      <c r="I93" s="191"/>
      <c r="J93" s="834"/>
      <c r="K93" s="191"/>
      <c r="L93" s="193"/>
      <c r="M93" s="193"/>
      <c r="N93" s="824"/>
      <c r="O93" s="825"/>
      <c r="P93" s="825"/>
      <c r="Q93" s="825"/>
      <c r="R93" s="826"/>
      <c r="S93" s="826"/>
      <c r="T93" s="825"/>
      <c r="U93" s="825"/>
      <c r="V93" s="825"/>
      <c r="W93" s="825"/>
      <c r="X93" s="31"/>
      <c r="Y93" s="711"/>
      <c r="Z93" s="712"/>
      <c r="AA93" s="712"/>
      <c r="AB93" s="712"/>
      <c r="AC93" s="712"/>
      <c r="AD93" s="713"/>
      <c r="AE93" s="713"/>
      <c r="AF93" s="819"/>
    </row>
    <row r="94" spans="1:32" s="604" customFormat="1">
      <c r="A94" s="789"/>
      <c r="B94" s="942"/>
      <c r="C94" s="948" t="s">
        <v>370</v>
      </c>
      <c r="D94" s="789"/>
      <c r="E94" s="565"/>
      <c r="F94" s="644"/>
      <c r="G94" s="191"/>
      <c r="H94" s="191"/>
      <c r="I94" s="191"/>
      <c r="J94" s="185"/>
      <c r="K94" s="191"/>
      <c r="L94" s="193"/>
      <c r="M94" s="193"/>
      <c r="N94" s="824"/>
      <c r="O94" s="825"/>
      <c r="P94" s="825"/>
      <c r="Q94" s="825"/>
      <c r="R94" s="826"/>
      <c r="S94" s="826"/>
      <c r="T94" s="825"/>
      <c r="U94" s="825"/>
      <c r="V94" s="825"/>
      <c r="W94" s="825"/>
      <c r="X94" s="31"/>
      <c r="Y94" s="711"/>
      <c r="Z94" s="712"/>
      <c r="AA94" s="712"/>
      <c r="AB94" s="712"/>
      <c r="AC94" s="712"/>
      <c r="AD94" s="713"/>
      <c r="AE94" s="713"/>
      <c r="AF94" s="819"/>
    </row>
    <row r="95" spans="1:32" s="604" customFormat="1">
      <c r="A95" s="789">
        <v>53</v>
      </c>
      <c r="B95" s="942"/>
      <c r="C95" s="600" t="s">
        <v>425</v>
      </c>
      <c r="D95" s="789" t="s">
        <v>50</v>
      </c>
      <c r="E95" s="565">
        <v>1417</v>
      </c>
      <c r="F95" s="644"/>
      <c r="G95" s="191"/>
      <c r="H95" s="191"/>
      <c r="I95" s="191"/>
      <c r="J95" s="834"/>
      <c r="K95" s="191"/>
      <c r="L95" s="193"/>
      <c r="M95" s="193"/>
      <c r="N95" s="824"/>
      <c r="O95" s="825"/>
      <c r="P95" s="825"/>
      <c r="Q95" s="825"/>
      <c r="R95" s="826"/>
      <c r="S95" s="826"/>
      <c r="T95" s="825"/>
      <c r="U95" s="825"/>
      <c r="V95" s="825"/>
      <c r="W95" s="825"/>
      <c r="X95" s="31"/>
      <c r="Y95" s="711"/>
      <c r="Z95" s="712"/>
      <c r="AA95" s="712"/>
      <c r="AB95" s="712"/>
      <c r="AC95" s="712"/>
      <c r="AD95" s="713"/>
      <c r="AE95" s="713"/>
      <c r="AF95" s="819"/>
    </row>
    <row r="96" spans="1:32" s="604" customFormat="1" ht="25.5">
      <c r="A96" s="789">
        <f t="shared" si="1"/>
        <v>54</v>
      </c>
      <c r="B96" s="942"/>
      <c r="C96" s="774" t="s">
        <v>1089</v>
      </c>
      <c r="D96" s="789" t="s">
        <v>44</v>
      </c>
      <c r="E96" s="565">
        <v>45.1</v>
      </c>
      <c r="F96" s="644"/>
      <c r="G96" s="191"/>
      <c r="H96" s="191"/>
      <c r="I96" s="191"/>
      <c r="J96" s="822"/>
      <c r="K96" s="191"/>
      <c r="L96" s="193"/>
      <c r="M96" s="193"/>
      <c r="N96" s="824"/>
      <c r="O96" s="825"/>
      <c r="P96" s="825"/>
      <c r="Q96" s="825"/>
      <c r="R96" s="826"/>
      <c r="S96" s="826"/>
      <c r="T96" s="825"/>
      <c r="U96" s="825"/>
      <c r="V96" s="825"/>
      <c r="W96" s="825"/>
      <c r="X96" s="31"/>
      <c r="Y96" s="711"/>
      <c r="Z96" s="712"/>
      <c r="AA96" s="712"/>
      <c r="AB96" s="712"/>
      <c r="AC96" s="712"/>
      <c r="AD96" s="713"/>
      <c r="AE96" s="713"/>
      <c r="AF96" s="819"/>
    </row>
    <row r="97" spans="1:32" s="604" customFormat="1">
      <c r="A97" s="789"/>
      <c r="B97" s="942"/>
      <c r="C97" s="948" t="s">
        <v>371</v>
      </c>
      <c r="D97" s="789"/>
      <c r="E97" s="565"/>
      <c r="F97" s="644"/>
      <c r="G97" s="191"/>
      <c r="H97" s="191"/>
      <c r="I97" s="191"/>
      <c r="J97" s="185"/>
      <c r="K97" s="191"/>
      <c r="L97" s="193"/>
      <c r="M97" s="193"/>
      <c r="N97" s="824"/>
      <c r="O97" s="825"/>
      <c r="P97" s="825"/>
      <c r="Q97" s="825"/>
      <c r="R97" s="826"/>
      <c r="S97" s="826"/>
      <c r="T97" s="825"/>
      <c r="U97" s="825"/>
      <c r="V97" s="825"/>
      <c r="W97" s="825"/>
      <c r="X97" s="31"/>
      <c r="Y97" s="711"/>
      <c r="Z97" s="712"/>
      <c r="AA97" s="712"/>
      <c r="AB97" s="712"/>
      <c r="AC97" s="712"/>
      <c r="AD97" s="713"/>
      <c r="AE97" s="713"/>
      <c r="AF97" s="819"/>
    </row>
    <row r="98" spans="1:32" s="604" customFormat="1">
      <c r="A98" s="789">
        <v>55</v>
      </c>
      <c r="B98" s="942"/>
      <c r="C98" s="600" t="s">
        <v>425</v>
      </c>
      <c r="D98" s="789" t="s">
        <v>50</v>
      </c>
      <c r="E98" s="565">
        <v>88</v>
      </c>
      <c r="F98" s="644"/>
      <c r="G98" s="191"/>
      <c r="H98" s="191"/>
      <c r="I98" s="191"/>
      <c r="J98" s="834"/>
      <c r="K98" s="191"/>
      <c r="L98" s="193"/>
      <c r="M98" s="193"/>
      <c r="N98" s="824"/>
      <c r="O98" s="825"/>
      <c r="P98" s="825"/>
      <c r="Q98" s="825"/>
      <c r="R98" s="826"/>
      <c r="S98" s="826"/>
      <c r="T98" s="825"/>
      <c r="U98" s="825"/>
      <c r="V98" s="825"/>
      <c r="W98" s="825"/>
      <c r="X98" s="31"/>
      <c r="Y98" s="711"/>
      <c r="Z98" s="712"/>
      <c r="AA98" s="712"/>
      <c r="AB98" s="712"/>
      <c r="AC98" s="712"/>
      <c r="AD98" s="713"/>
      <c r="AE98" s="713"/>
      <c r="AF98" s="819"/>
    </row>
    <row r="99" spans="1:32" s="604" customFormat="1" ht="25.5">
      <c r="A99" s="789">
        <f t="shared" si="1"/>
        <v>56</v>
      </c>
      <c r="B99" s="942"/>
      <c r="C99" s="774" t="s">
        <v>1088</v>
      </c>
      <c r="D99" s="789" t="s">
        <v>44</v>
      </c>
      <c r="E99" s="565">
        <v>0.6</v>
      </c>
      <c r="F99" s="644"/>
      <c r="G99" s="191"/>
      <c r="H99" s="191"/>
      <c r="I99" s="191"/>
      <c r="J99" s="822"/>
      <c r="K99" s="191"/>
      <c r="L99" s="193"/>
      <c r="M99" s="193"/>
      <c r="N99" s="824"/>
      <c r="O99" s="825"/>
      <c r="P99" s="825"/>
      <c r="Q99" s="825"/>
      <c r="R99" s="826"/>
      <c r="S99" s="826"/>
      <c r="T99" s="825"/>
      <c r="U99" s="825"/>
      <c r="V99" s="825"/>
      <c r="W99" s="825"/>
      <c r="X99" s="31"/>
      <c r="Y99" s="711"/>
      <c r="Z99" s="712"/>
      <c r="AA99" s="712"/>
      <c r="AB99" s="712"/>
      <c r="AC99" s="712"/>
      <c r="AD99" s="713"/>
      <c r="AE99" s="713"/>
      <c r="AF99" s="819"/>
    </row>
    <row r="100" spans="1:32" s="604" customFormat="1">
      <c r="A100" s="789"/>
      <c r="B100" s="942"/>
      <c r="C100" s="948" t="s">
        <v>372</v>
      </c>
      <c r="D100" s="789"/>
      <c r="E100" s="565"/>
      <c r="F100" s="644"/>
      <c r="G100" s="191"/>
      <c r="H100" s="191"/>
      <c r="I100" s="191"/>
      <c r="J100" s="185"/>
      <c r="K100" s="191"/>
      <c r="L100" s="193"/>
      <c r="M100" s="193"/>
      <c r="N100" s="824"/>
      <c r="O100" s="825"/>
      <c r="P100" s="825"/>
      <c r="Q100" s="825"/>
      <c r="R100" s="826"/>
      <c r="S100" s="826"/>
      <c r="T100" s="825"/>
      <c r="U100" s="825"/>
      <c r="V100" s="825"/>
      <c r="W100" s="825"/>
      <c r="X100" s="31"/>
      <c r="Y100" s="711"/>
      <c r="Z100" s="712"/>
      <c r="AA100" s="712"/>
      <c r="AB100" s="712"/>
      <c r="AC100" s="712"/>
      <c r="AD100" s="713"/>
      <c r="AE100" s="713"/>
      <c r="AF100" s="819"/>
    </row>
    <row r="101" spans="1:32" s="604" customFormat="1">
      <c r="A101" s="789">
        <v>57</v>
      </c>
      <c r="B101" s="942"/>
      <c r="C101" s="600" t="s">
        <v>425</v>
      </c>
      <c r="D101" s="789" t="s">
        <v>50</v>
      </c>
      <c r="E101" s="565">
        <v>417</v>
      </c>
      <c r="F101" s="644"/>
      <c r="G101" s="191"/>
      <c r="H101" s="191"/>
      <c r="I101" s="191"/>
      <c r="J101" s="834"/>
      <c r="K101" s="191"/>
      <c r="L101" s="193"/>
      <c r="M101" s="193"/>
      <c r="N101" s="824"/>
      <c r="O101" s="825"/>
      <c r="P101" s="825"/>
      <c r="Q101" s="825"/>
      <c r="R101" s="826"/>
      <c r="S101" s="826"/>
      <c r="T101" s="825"/>
      <c r="U101" s="825"/>
      <c r="V101" s="825"/>
      <c r="W101" s="825"/>
      <c r="X101" s="31"/>
      <c r="Y101" s="711"/>
      <c r="Z101" s="712"/>
      <c r="AA101" s="712"/>
      <c r="AB101" s="712"/>
      <c r="AC101" s="712"/>
      <c r="AD101" s="713"/>
      <c r="AE101" s="713"/>
      <c r="AF101" s="819"/>
    </row>
    <row r="102" spans="1:32" s="604" customFormat="1" ht="25.5">
      <c r="A102" s="789">
        <f t="shared" si="1"/>
        <v>58</v>
      </c>
      <c r="B102" s="942"/>
      <c r="C102" s="774" t="s">
        <v>1087</v>
      </c>
      <c r="D102" s="789" t="s">
        <v>44</v>
      </c>
      <c r="E102" s="565">
        <v>3</v>
      </c>
      <c r="F102" s="644"/>
      <c r="G102" s="191"/>
      <c r="H102" s="191"/>
      <c r="I102" s="191"/>
      <c r="J102" s="822"/>
      <c r="K102" s="191"/>
      <c r="L102" s="193"/>
      <c r="M102" s="193"/>
      <c r="N102" s="824"/>
      <c r="O102" s="825"/>
      <c r="P102" s="825"/>
      <c r="Q102" s="825"/>
      <c r="R102" s="826"/>
      <c r="S102" s="826"/>
      <c r="T102" s="825"/>
      <c r="U102" s="825"/>
      <c r="V102" s="825"/>
      <c r="W102" s="825"/>
      <c r="X102" s="31"/>
      <c r="Y102" s="711"/>
      <c r="Z102" s="712"/>
      <c r="AA102" s="712"/>
      <c r="AB102" s="712"/>
      <c r="AC102" s="712"/>
      <c r="AD102" s="713"/>
      <c r="AE102" s="713"/>
      <c r="AF102" s="819"/>
    </row>
    <row r="103" spans="1:32" s="604" customFormat="1">
      <c r="A103" s="789"/>
      <c r="B103" s="942"/>
      <c r="C103" s="948" t="s">
        <v>373</v>
      </c>
      <c r="D103" s="789"/>
      <c r="E103" s="565"/>
      <c r="F103" s="644"/>
      <c r="G103" s="191"/>
      <c r="H103" s="191"/>
      <c r="I103" s="191"/>
      <c r="J103" s="185"/>
      <c r="K103" s="191"/>
      <c r="L103" s="193"/>
      <c r="M103" s="193"/>
      <c r="N103" s="824"/>
      <c r="O103" s="825"/>
      <c r="P103" s="825"/>
      <c r="Q103" s="825"/>
      <c r="R103" s="826"/>
      <c r="S103" s="826"/>
      <c r="T103" s="825"/>
      <c r="U103" s="825"/>
      <c r="V103" s="825"/>
      <c r="W103" s="825"/>
      <c r="X103" s="31"/>
      <c r="Y103" s="711"/>
      <c r="Z103" s="712"/>
      <c r="AA103" s="712"/>
      <c r="AB103" s="712"/>
      <c r="AC103" s="712"/>
      <c r="AD103" s="713"/>
      <c r="AE103" s="713"/>
      <c r="AF103" s="819"/>
    </row>
    <row r="104" spans="1:32" s="604" customFormat="1" ht="25.5">
      <c r="A104" s="789">
        <v>59</v>
      </c>
      <c r="B104" s="942"/>
      <c r="C104" s="774" t="s">
        <v>1086</v>
      </c>
      <c r="D104" s="789" t="s">
        <v>44</v>
      </c>
      <c r="E104" s="565">
        <v>10.3</v>
      </c>
      <c r="F104" s="644"/>
      <c r="G104" s="191"/>
      <c r="H104" s="191"/>
      <c r="I104" s="191"/>
      <c r="J104" s="822"/>
      <c r="K104" s="191"/>
      <c r="L104" s="193"/>
      <c r="M104" s="193"/>
      <c r="N104" s="824"/>
      <c r="O104" s="825"/>
      <c r="P104" s="825"/>
      <c r="Q104" s="825"/>
      <c r="R104" s="826"/>
      <c r="S104" s="826"/>
      <c r="T104" s="825"/>
      <c r="U104" s="825"/>
      <c r="V104" s="825"/>
      <c r="W104" s="825"/>
      <c r="X104" s="833"/>
      <c r="Y104" s="711"/>
      <c r="Z104" s="712"/>
      <c r="AA104" s="712"/>
      <c r="AB104" s="712"/>
      <c r="AC104" s="712"/>
      <c r="AD104" s="713"/>
      <c r="AE104" s="713"/>
      <c r="AF104" s="819"/>
    </row>
    <row r="105" spans="1:32" s="604" customFormat="1">
      <c r="A105" s="789"/>
      <c r="B105" s="942"/>
      <c r="C105" s="955" t="s">
        <v>408</v>
      </c>
      <c r="D105" s="789"/>
      <c r="E105" s="565"/>
      <c r="F105" s="644"/>
      <c r="G105" s="191"/>
      <c r="H105" s="191"/>
      <c r="I105" s="191"/>
      <c r="J105" s="849"/>
      <c r="K105" s="191"/>
      <c r="L105" s="193"/>
      <c r="M105" s="193"/>
      <c r="N105" s="824"/>
      <c r="O105" s="825"/>
      <c r="P105" s="825"/>
      <c r="Q105" s="825"/>
      <c r="R105" s="826"/>
      <c r="S105" s="826"/>
      <c r="T105" s="825"/>
      <c r="U105" s="825"/>
      <c r="V105" s="825"/>
      <c r="W105" s="825"/>
      <c r="X105" s="31"/>
      <c r="Y105" s="711"/>
      <c r="Z105" s="712"/>
      <c r="AA105" s="712"/>
      <c r="AB105" s="712"/>
      <c r="AC105" s="712"/>
      <c r="AD105" s="713"/>
      <c r="AE105" s="713"/>
      <c r="AF105" s="819"/>
    </row>
    <row r="106" spans="1:32" s="604" customFormat="1">
      <c r="A106" s="789">
        <v>60</v>
      </c>
      <c r="B106" s="942"/>
      <c r="C106" s="949" t="s">
        <v>426</v>
      </c>
      <c r="D106" s="789" t="s">
        <v>50</v>
      </c>
      <c r="E106" s="565">
        <v>154.6</v>
      </c>
      <c r="F106" s="644"/>
      <c r="G106" s="191"/>
      <c r="H106" s="191"/>
      <c r="I106" s="191"/>
      <c r="J106" s="827"/>
      <c r="K106" s="191"/>
      <c r="L106" s="193"/>
      <c r="M106" s="193"/>
      <c r="N106" s="824"/>
      <c r="O106" s="825"/>
      <c r="P106" s="825"/>
      <c r="Q106" s="825"/>
      <c r="R106" s="826"/>
      <c r="S106" s="826"/>
      <c r="T106" s="825"/>
      <c r="U106" s="825"/>
      <c r="V106" s="825"/>
      <c r="W106" s="825"/>
      <c r="X106" s="31"/>
      <c r="Y106" s="711"/>
      <c r="Z106" s="712"/>
      <c r="AA106" s="712"/>
      <c r="AB106" s="712"/>
      <c r="AC106" s="712"/>
      <c r="AD106" s="713"/>
      <c r="AE106" s="713"/>
      <c r="AF106" s="819"/>
    </row>
    <row r="107" spans="1:32" s="604" customFormat="1">
      <c r="A107" s="950" t="s">
        <v>1819</v>
      </c>
      <c r="B107" s="942"/>
      <c r="C107" s="956" t="s">
        <v>427</v>
      </c>
      <c r="D107" s="789" t="s">
        <v>50</v>
      </c>
      <c r="E107" s="565">
        <f>+E106*1.1</f>
        <v>170.06</v>
      </c>
      <c r="F107" s="644"/>
      <c r="G107" s="192"/>
      <c r="H107" s="191"/>
      <c r="I107" s="191"/>
      <c r="J107" s="850"/>
      <c r="K107" s="191"/>
      <c r="L107" s="193"/>
      <c r="M107" s="193"/>
      <c r="N107" s="824"/>
      <c r="O107" s="825"/>
      <c r="P107" s="825"/>
      <c r="Q107" s="825"/>
      <c r="R107" s="826"/>
      <c r="S107" s="826"/>
      <c r="T107" s="825"/>
      <c r="U107" s="825"/>
      <c r="V107" s="825"/>
      <c r="W107" s="825"/>
      <c r="X107" s="31"/>
      <c r="Y107" s="711"/>
      <c r="Z107" s="712"/>
      <c r="AA107" s="712"/>
      <c r="AB107" s="712"/>
      <c r="AC107" s="712"/>
      <c r="AD107" s="713"/>
      <c r="AE107" s="713"/>
      <c r="AF107" s="819"/>
    </row>
    <row r="108" spans="1:32" s="604" customFormat="1">
      <c r="A108" s="950" t="s">
        <v>1820</v>
      </c>
      <c r="B108" s="942"/>
      <c r="C108" s="956" t="s">
        <v>54</v>
      </c>
      <c r="D108" s="789" t="s">
        <v>14</v>
      </c>
      <c r="E108" s="565">
        <v>1</v>
      </c>
      <c r="F108" s="644"/>
      <c r="G108" s="192"/>
      <c r="H108" s="191"/>
      <c r="I108" s="191"/>
      <c r="J108" s="850"/>
      <c r="K108" s="191"/>
      <c r="L108" s="193"/>
      <c r="M108" s="193"/>
      <c r="N108" s="824"/>
      <c r="O108" s="825"/>
      <c r="P108" s="825"/>
      <c r="Q108" s="825"/>
      <c r="R108" s="826"/>
      <c r="S108" s="826"/>
      <c r="T108" s="825"/>
      <c r="U108" s="825"/>
      <c r="V108" s="825"/>
      <c r="W108" s="825"/>
      <c r="X108" s="31"/>
      <c r="Y108" s="711"/>
      <c r="Z108" s="712"/>
      <c r="AA108" s="712"/>
      <c r="AB108" s="712"/>
      <c r="AC108" s="712"/>
      <c r="AD108" s="713"/>
      <c r="AE108" s="713"/>
      <c r="AF108" s="819"/>
    </row>
    <row r="109" spans="1:32" s="604" customFormat="1">
      <c r="A109" s="789">
        <v>61</v>
      </c>
      <c r="B109" s="942"/>
      <c r="C109" s="956" t="s">
        <v>428</v>
      </c>
      <c r="D109" s="789" t="s">
        <v>45</v>
      </c>
      <c r="E109" s="565">
        <v>6</v>
      </c>
      <c r="F109" s="644"/>
      <c r="G109" s="191"/>
      <c r="H109" s="191"/>
      <c r="I109" s="191"/>
      <c r="J109" s="850"/>
      <c r="K109" s="191"/>
      <c r="L109" s="193"/>
      <c r="M109" s="837"/>
      <c r="N109" s="824"/>
      <c r="O109" s="825"/>
      <c r="P109" s="825"/>
      <c r="Q109" s="825"/>
      <c r="R109" s="826"/>
      <c r="S109" s="826"/>
      <c r="T109" s="825"/>
      <c r="U109" s="825"/>
      <c r="V109" s="825"/>
      <c r="W109" s="825"/>
      <c r="X109" s="836"/>
      <c r="Y109" s="711"/>
      <c r="Z109" s="712"/>
      <c r="AA109" s="712"/>
      <c r="AB109" s="712"/>
      <c r="AC109" s="712"/>
      <c r="AD109" s="713"/>
      <c r="AE109" s="713"/>
      <c r="AF109" s="819"/>
    </row>
    <row r="110" spans="1:32" s="604" customFormat="1">
      <c r="A110" s="950" t="s">
        <v>1401</v>
      </c>
      <c r="B110" s="942"/>
      <c r="C110" s="956" t="s">
        <v>430</v>
      </c>
      <c r="D110" s="789" t="s">
        <v>45</v>
      </c>
      <c r="E110" s="565">
        <f>+E109*1.1</f>
        <v>6.6000000000000005</v>
      </c>
      <c r="F110" s="644"/>
      <c r="G110" s="192"/>
      <c r="H110" s="191"/>
      <c r="I110" s="191"/>
      <c r="J110" s="850"/>
      <c r="K110" s="191"/>
      <c r="L110" s="193"/>
      <c r="M110" s="193"/>
      <c r="N110" s="824"/>
      <c r="O110" s="825"/>
      <c r="P110" s="825"/>
      <c r="Q110" s="825"/>
      <c r="R110" s="826"/>
      <c r="S110" s="826"/>
      <c r="T110" s="825"/>
      <c r="U110" s="825"/>
      <c r="V110" s="825"/>
      <c r="W110" s="825"/>
      <c r="X110" s="31"/>
      <c r="Y110" s="711"/>
      <c r="Z110" s="712"/>
      <c r="AA110" s="712"/>
      <c r="AB110" s="712"/>
      <c r="AC110" s="712"/>
      <c r="AD110" s="713"/>
      <c r="AE110" s="713"/>
      <c r="AF110" s="819"/>
    </row>
    <row r="111" spans="1:32" s="604" customFormat="1">
      <c r="A111" s="950" t="s">
        <v>1402</v>
      </c>
      <c r="B111" s="942"/>
      <c r="C111" s="956" t="s">
        <v>429</v>
      </c>
      <c r="D111" s="789" t="s">
        <v>44</v>
      </c>
      <c r="E111" s="565">
        <f>+E109*0.055</f>
        <v>0.33</v>
      </c>
      <c r="F111" s="644"/>
      <c r="G111" s="192"/>
      <c r="H111" s="191"/>
      <c r="I111" s="191"/>
      <c r="J111" s="850"/>
      <c r="K111" s="191"/>
      <c r="L111" s="193"/>
      <c r="M111" s="193"/>
      <c r="N111" s="824"/>
      <c r="O111" s="825"/>
      <c r="P111" s="825"/>
      <c r="Q111" s="825"/>
      <c r="R111" s="826"/>
      <c r="S111" s="826"/>
      <c r="T111" s="825"/>
      <c r="U111" s="825"/>
      <c r="V111" s="825"/>
      <c r="W111" s="825"/>
      <c r="X111" s="31"/>
      <c r="Y111" s="711"/>
      <c r="Z111" s="712"/>
      <c r="AA111" s="712"/>
      <c r="AB111" s="712"/>
      <c r="AC111" s="712"/>
      <c r="AD111" s="713"/>
      <c r="AE111" s="713"/>
      <c r="AF111" s="819"/>
    </row>
    <row r="112" spans="1:32" s="604" customFormat="1" ht="25.5">
      <c r="A112" s="789"/>
      <c r="B112" s="942"/>
      <c r="C112" s="775" t="s">
        <v>1091</v>
      </c>
      <c r="D112" s="957"/>
      <c r="E112" s="958"/>
      <c r="F112" s="647"/>
      <c r="G112" s="191"/>
      <c r="H112" s="191"/>
      <c r="I112" s="191"/>
      <c r="J112" s="185"/>
      <c r="K112" s="808"/>
      <c r="L112" s="851"/>
      <c r="M112" s="193"/>
      <c r="N112" s="824"/>
      <c r="O112" s="825"/>
      <c r="P112" s="825"/>
      <c r="Q112" s="825"/>
      <c r="R112" s="826"/>
      <c r="S112" s="826"/>
      <c r="T112" s="825"/>
      <c r="U112" s="825"/>
      <c r="V112" s="825"/>
      <c r="W112" s="825"/>
      <c r="X112" s="31"/>
      <c r="Y112" s="711"/>
      <c r="Z112" s="712"/>
      <c r="AA112" s="712"/>
      <c r="AB112" s="712"/>
      <c r="AC112" s="712"/>
      <c r="AD112" s="713"/>
      <c r="AE112" s="713"/>
      <c r="AF112" s="819"/>
    </row>
    <row r="113" spans="1:32" s="604" customFormat="1">
      <c r="A113" s="789">
        <v>62</v>
      </c>
      <c r="B113" s="942"/>
      <c r="C113" s="959" t="s">
        <v>431</v>
      </c>
      <c r="D113" s="789" t="s">
        <v>50</v>
      </c>
      <c r="E113" s="565">
        <v>6031.2</v>
      </c>
      <c r="F113" s="644"/>
      <c r="G113" s="191"/>
      <c r="H113" s="191"/>
      <c r="I113" s="191"/>
      <c r="J113" s="808"/>
      <c r="K113" s="191"/>
      <c r="L113" s="193"/>
      <c r="M113" s="193"/>
      <c r="N113" s="824"/>
      <c r="O113" s="825"/>
      <c r="P113" s="825"/>
      <c r="Q113" s="825"/>
      <c r="R113" s="826"/>
      <c r="S113" s="826"/>
      <c r="T113" s="825"/>
      <c r="U113" s="825"/>
      <c r="V113" s="825"/>
      <c r="W113" s="825"/>
      <c r="X113" s="31"/>
      <c r="Y113" s="711"/>
      <c r="Z113" s="712"/>
      <c r="AA113" s="712"/>
      <c r="AB113" s="712"/>
      <c r="AC113" s="712"/>
      <c r="AD113" s="713"/>
      <c r="AE113" s="713"/>
      <c r="AF113" s="819"/>
    </row>
    <row r="114" spans="1:32" s="604" customFormat="1">
      <c r="A114" s="950" t="s">
        <v>1403</v>
      </c>
      <c r="B114" s="942"/>
      <c r="C114" s="949" t="s">
        <v>427</v>
      </c>
      <c r="D114" s="789" t="s">
        <v>50</v>
      </c>
      <c r="E114" s="565">
        <f>+E113*1.1</f>
        <v>6634.3200000000006</v>
      </c>
      <c r="F114" s="644"/>
      <c r="G114" s="192"/>
      <c r="H114" s="191"/>
      <c r="I114" s="191"/>
      <c r="J114" s="827"/>
      <c r="K114" s="191"/>
      <c r="L114" s="193"/>
      <c r="M114" s="193"/>
      <c r="N114" s="824"/>
      <c r="O114" s="825"/>
      <c r="P114" s="825"/>
      <c r="Q114" s="825"/>
      <c r="R114" s="826"/>
      <c r="S114" s="826"/>
      <c r="T114" s="825"/>
      <c r="U114" s="825"/>
      <c r="V114" s="825"/>
      <c r="W114" s="825"/>
      <c r="X114" s="31"/>
      <c r="Y114" s="711"/>
      <c r="Z114" s="712"/>
      <c r="AA114" s="712"/>
      <c r="AB114" s="712"/>
      <c r="AC114" s="712"/>
      <c r="AD114" s="713"/>
      <c r="AE114" s="713"/>
      <c r="AF114" s="819"/>
    </row>
    <row r="115" spans="1:32" s="604" customFormat="1">
      <c r="A115" s="950" t="s">
        <v>1404</v>
      </c>
      <c r="B115" s="942"/>
      <c r="C115" s="949" t="s">
        <v>54</v>
      </c>
      <c r="D115" s="789" t="s">
        <v>14</v>
      </c>
      <c r="E115" s="565">
        <v>1</v>
      </c>
      <c r="F115" s="644"/>
      <c r="G115" s="192"/>
      <c r="H115" s="191"/>
      <c r="I115" s="191"/>
      <c r="J115" s="827"/>
      <c r="K115" s="191"/>
      <c r="L115" s="193"/>
      <c r="M115" s="193"/>
      <c r="N115" s="824"/>
      <c r="O115" s="825"/>
      <c r="P115" s="825"/>
      <c r="Q115" s="825"/>
      <c r="R115" s="826"/>
      <c r="S115" s="826"/>
      <c r="T115" s="825"/>
      <c r="U115" s="825"/>
      <c r="V115" s="825"/>
      <c r="W115" s="825"/>
      <c r="X115" s="31"/>
      <c r="Y115" s="711"/>
      <c r="Z115" s="712"/>
      <c r="AA115" s="712"/>
      <c r="AB115" s="712"/>
      <c r="AC115" s="712"/>
      <c r="AD115" s="713"/>
      <c r="AE115" s="713"/>
      <c r="AF115" s="819"/>
    </row>
    <row r="116" spans="1:32" s="604" customFormat="1">
      <c r="A116" s="789">
        <v>63</v>
      </c>
      <c r="B116" s="942"/>
      <c r="C116" s="949" t="s">
        <v>428</v>
      </c>
      <c r="D116" s="789" t="s">
        <v>45</v>
      </c>
      <c r="E116" s="565">
        <v>212.3</v>
      </c>
      <c r="F116" s="644"/>
      <c r="G116" s="191"/>
      <c r="H116" s="191"/>
      <c r="I116" s="191"/>
      <c r="J116" s="827"/>
      <c r="K116" s="191"/>
      <c r="L116" s="193"/>
      <c r="M116" s="837"/>
      <c r="N116" s="824"/>
      <c r="O116" s="825"/>
      <c r="P116" s="825"/>
      <c r="Q116" s="825"/>
      <c r="R116" s="826"/>
      <c r="S116" s="826"/>
      <c r="T116" s="825"/>
      <c r="U116" s="825"/>
      <c r="V116" s="825"/>
      <c r="W116" s="825"/>
      <c r="X116" s="836"/>
      <c r="Y116" s="711"/>
      <c r="Z116" s="712"/>
      <c r="AA116" s="712"/>
      <c r="AB116" s="712"/>
      <c r="AC116" s="712"/>
      <c r="AD116" s="713"/>
      <c r="AE116" s="713"/>
      <c r="AF116" s="819"/>
    </row>
    <row r="117" spans="1:32" s="604" customFormat="1">
      <c r="A117" s="950" t="s">
        <v>1405</v>
      </c>
      <c r="B117" s="942"/>
      <c r="C117" s="949" t="s">
        <v>430</v>
      </c>
      <c r="D117" s="789" t="s">
        <v>45</v>
      </c>
      <c r="E117" s="565">
        <f>+E116*1.1</f>
        <v>233.53000000000003</v>
      </c>
      <c r="F117" s="644"/>
      <c r="G117" s="192"/>
      <c r="H117" s="191"/>
      <c r="I117" s="191"/>
      <c r="J117" s="827"/>
      <c r="K117" s="191"/>
      <c r="L117" s="193"/>
      <c r="M117" s="193"/>
      <c r="N117" s="824"/>
      <c r="O117" s="825"/>
      <c r="P117" s="825"/>
      <c r="Q117" s="825"/>
      <c r="R117" s="826"/>
      <c r="S117" s="826"/>
      <c r="T117" s="825"/>
      <c r="U117" s="825"/>
      <c r="V117" s="825"/>
      <c r="W117" s="825"/>
      <c r="X117" s="31"/>
      <c r="Y117" s="711"/>
      <c r="Z117" s="712"/>
      <c r="AA117" s="712"/>
      <c r="AB117" s="712"/>
      <c r="AC117" s="712"/>
      <c r="AD117" s="713"/>
      <c r="AE117" s="713"/>
      <c r="AF117" s="819"/>
    </row>
    <row r="118" spans="1:32" s="604" customFormat="1">
      <c r="A118" s="950" t="s">
        <v>1406</v>
      </c>
      <c r="B118" s="942"/>
      <c r="C118" s="949" t="s">
        <v>429</v>
      </c>
      <c r="D118" s="789" t="s">
        <v>44</v>
      </c>
      <c r="E118" s="565">
        <f>+E116*0.055</f>
        <v>11.676500000000001</v>
      </c>
      <c r="F118" s="644"/>
      <c r="G118" s="192"/>
      <c r="H118" s="191"/>
      <c r="I118" s="191"/>
      <c r="J118" s="827"/>
      <c r="K118" s="191"/>
      <c r="L118" s="193"/>
      <c r="M118" s="193"/>
      <c r="N118" s="824"/>
      <c r="O118" s="825"/>
      <c r="P118" s="825"/>
      <c r="Q118" s="825"/>
      <c r="R118" s="826"/>
      <c r="S118" s="826"/>
      <c r="T118" s="825"/>
      <c r="U118" s="825"/>
      <c r="V118" s="825"/>
      <c r="W118" s="825"/>
      <c r="X118" s="31"/>
      <c r="Y118" s="711"/>
      <c r="Z118" s="712"/>
      <c r="AA118" s="712"/>
      <c r="AB118" s="712"/>
      <c r="AC118" s="712"/>
      <c r="AD118" s="713"/>
      <c r="AE118" s="713"/>
      <c r="AF118" s="819"/>
    </row>
    <row r="119" spans="1:32" s="604" customFormat="1">
      <c r="A119" s="789"/>
      <c r="B119" s="942"/>
      <c r="C119" s="955" t="s">
        <v>409</v>
      </c>
      <c r="D119" s="789"/>
      <c r="E119" s="565"/>
      <c r="F119" s="644"/>
      <c r="G119" s="191"/>
      <c r="H119" s="191"/>
      <c r="I119" s="191"/>
      <c r="J119" s="849"/>
      <c r="K119" s="191"/>
      <c r="L119" s="193"/>
      <c r="M119" s="193"/>
      <c r="N119" s="824"/>
      <c r="O119" s="825"/>
      <c r="P119" s="825"/>
      <c r="Q119" s="825"/>
      <c r="R119" s="826"/>
      <c r="S119" s="826"/>
      <c r="T119" s="825"/>
      <c r="U119" s="825"/>
      <c r="V119" s="825"/>
      <c r="W119" s="825"/>
      <c r="X119" s="31"/>
      <c r="Y119" s="711"/>
      <c r="Z119" s="712"/>
      <c r="AA119" s="712"/>
      <c r="AB119" s="712"/>
      <c r="AC119" s="712"/>
      <c r="AD119" s="713"/>
      <c r="AE119" s="713"/>
      <c r="AF119" s="819"/>
    </row>
    <row r="120" spans="1:32" s="604" customFormat="1">
      <c r="A120" s="789">
        <v>64</v>
      </c>
      <c r="B120" s="942"/>
      <c r="C120" s="949" t="s">
        <v>432</v>
      </c>
      <c r="D120" s="789" t="s">
        <v>50</v>
      </c>
      <c r="E120" s="565">
        <v>4173.6000000000004</v>
      </c>
      <c r="F120" s="644"/>
      <c r="G120" s="191"/>
      <c r="H120" s="191"/>
      <c r="I120" s="191"/>
      <c r="J120" s="827"/>
      <c r="K120" s="191"/>
      <c r="L120" s="193"/>
      <c r="M120" s="193"/>
      <c r="N120" s="824"/>
      <c r="O120" s="825"/>
      <c r="P120" s="825"/>
      <c r="Q120" s="825"/>
      <c r="R120" s="826"/>
      <c r="S120" s="826"/>
      <c r="T120" s="825"/>
      <c r="U120" s="825"/>
      <c r="V120" s="825"/>
      <c r="W120" s="825"/>
      <c r="X120" s="31"/>
      <c r="Y120" s="711"/>
      <c r="Z120" s="712"/>
      <c r="AA120" s="712"/>
      <c r="AB120" s="712"/>
      <c r="AC120" s="712"/>
      <c r="AD120" s="713"/>
      <c r="AE120" s="713"/>
      <c r="AF120" s="819"/>
    </row>
    <row r="121" spans="1:32" s="604" customFormat="1">
      <c r="A121" s="950" t="s">
        <v>1407</v>
      </c>
      <c r="B121" s="942"/>
      <c r="C121" s="949" t="s">
        <v>427</v>
      </c>
      <c r="D121" s="789" t="s">
        <v>50</v>
      </c>
      <c r="E121" s="565">
        <f>+E120*1.1</f>
        <v>4590.9600000000009</v>
      </c>
      <c r="F121" s="644"/>
      <c r="G121" s="192"/>
      <c r="H121" s="191"/>
      <c r="I121" s="191"/>
      <c r="J121" s="827"/>
      <c r="K121" s="191"/>
      <c r="L121" s="193"/>
      <c r="M121" s="193"/>
      <c r="N121" s="824"/>
      <c r="O121" s="825"/>
      <c r="P121" s="825"/>
      <c r="Q121" s="825"/>
      <c r="R121" s="826"/>
      <c r="S121" s="826"/>
      <c r="T121" s="825"/>
      <c r="U121" s="825"/>
      <c r="V121" s="825"/>
      <c r="W121" s="825"/>
      <c r="X121" s="31"/>
      <c r="Y121" s="711"/>
      <c r="Z121" s="712"/>
      <c r="AA121" s="712"/>
      <c r="AB121" s="712"/>
      <c r="AC121" s="712"/>
      <c r="AD121" s="713"/>
      <c r="AE121" s="713"/>
      <c r="AF121" s="819"/>
    </row>
    <row r="122" spans="1:32" s="604" customFormat="1">
      <c r="A122" s="950" t="s">
        <v>1408</v>
      </c>
      <c r="B122" s="942"/>
      <c r="C122" s="949" t="s">
        <v>54</v>
      </c>
      <c r="D122" s="789" t="s">
        <v>14</v>
      </c>
      <c r="E122" s="565">
        <v>1</v>
      </c>
      <c r="F122" s="644"/>
      <c r="G122" s="192"/>
      <c r="H122" s="191"/>
      <c r="I122" s="191"/>
      <c r="J122" s="827"/>
      <c r="K122" s="191"/>
      <c r="L122" s="193"/>
      <c r="M122" s="193"/>
      <c r="N122" s="824"/>
      <c r="O122" s="825"/>
      <c r="P122" s="825"/>
      <c r="Q122" s="825"/>
      <c r="R122" s="826"/>
      <c r="S122" s="826"/>
      <c r="T122" s="825"/>
      <c r="U122" s="825"/>
      <c r="V122" s="825"/>
      <c r="W122" s="825"/>
      <c r="X122" s="31"/>
      <c r="Y122" s="711"/>
      <c r="Z122" s="712"/>
      <c r="AA122" s="712"/>
      <c r="AB122" s="712"/>
      <c r="AC122" s="712"/>
      <c r="AD122" s="713"/>
      <c r="AE122" s="713"/>
      <c r="AF122" s="819"/>
    </row>
    <row r="123" spans="1:32" s="604" customFormat="1">
      <c r="A123" s="789">
        <v>65</v>
      </c>
      <c r="B123" s="942"/>
      <c r="C123" s="949" t="s">
        <v>433</v>
      </c>
      <c r="D123" s="789" t="s">
        <v>45</v>
      </c>
      <c r="E123" s="565">
        <v>6</v>
      </c>
      <c r="F123" s="644"/>
      <c r="G123" s="191"/>
      <c r="H123" s="191"/>
      <c r="I123" s="191"/>
      <c r="J123" s="827"/>
      <c r="K123" s="191"/>
      <c r="L123" s="193"/>
      <c r="M123" s="837"/>
      <c r="N123" s="824"/>
      <c r="O123" s="825"/>
      <c r="P123" s="825"/>
      <c r="Q123" s="825"/>
      <c r="R123" s="826"/>
      <c r="S123" s="826"/>
      <c r="T123" s="825"/>
      <c r="U123" s="825"/>
      <c r="V123" s="825"/>
      <c r="W123" s="825"/>
      <c r="X123" s="836"/>
      <c r="Y123" s="711"/>
      <c r="Z123" s="712"/>
      <c r="AA123" s="712"/>
      <c r="AB123" s="712"/>
      <c r="AC123" s="712"/>
      <c r="AD123" s="713"/>
      <c r="AE123" s="713"/>
      <c r="AF123" s="819"/>
    </row>
    <row r="124" spans="1:32" s="604" customFormat="1">
      <c r="A124" s="950" t="s">
        <v>1409</v>
      </c>
      <c r="B124" s="942"/>
      <c r="C124" s="773" t="s">
        <v>430</v>
      </c>
      <c r="D124" s="789" t="s">
        <v>45</v>
      </c>
      <c r="E124" s="565">
        <f>+E123*1.1</f>
        <v>6.6000000000000005</v>
      </c>
      <c r="F124" s="644"/>
      <c r="G124" s="192"/>
      <c r="H124" s="191"/>
      <c r="I124" s="191"/>
      <c r="J124" s="834"/>
      <c r="K124" s="191"/>
      <c r="L124" s="193"/>
      <c r="M124" s="193"/>
      <c r="N124" s="824"/>
      <c r="O124" s="825"/>
      <c r="P124" s="825"/>
      <c r="Q124" s="825"/>
      <c r="R124" s="826"/>
      <c r="S124" s="826"/>
      <c r="T124" s="825"/>
      <c r="U124" s="825"/>
      <c r="V124" s="825"/>
      <c r="W124" s="825"/>
      <c r="X124" s="31"/>
      <c r="Y124" s="711"/>
      <c r="Z124" s="712"/>
      <c r="AA124" s="712"/>
      <c r="AB124" s="712"/>
      <c r="AC124" s="712"/>
      <c r="AD124" s="713"/>
      <c r="AE124" s="713"/>
      <c r="AF124" s="819"/>
    </row>
    <row r="125" spans="1:32" s="604" customFormat="1">
      <c r="A125" s="950" t="s">
        <v>1410</v>
      </c>
      <c r="B125" s="942"/>
      <c r="C125" s="773" t="s">
        <v>429</v>
      </c>
      <c r="D125" s="789" t="s">
        <v>44</v>
      </c>
      <c r="E125" s="565">
        <f>+E123*0.055</f>
        <v>0.33</v>
      </c>
      <c r="F125" s="644"/>
      <c r="G125" s="192"/>
      <c r="H125" s="191"/>
      <c r="I125" s="191"/>
      <c r="J125" s="834"/>
      <c r="K125" s="191"/>
      <c r="L125" s="193"/>
      <c r="M125" s="193"/>
      <c r="N125" s="824"/>
      <c r="O125" s="825"/>
      <c r="P125" s="825"/>
      <c r="Q125" s="825"/>
      <c r="R125" s="826"/>
      <c r="S125" s="826"/>
      <c r="T125" s="825"/>
      <c r="U125" s="825"/>
      <c r="V125" s="825"/>
      <c r="W125" s="825"/>
      <c r="X125" s="31"/>
      <c r="Y125" s="711"/>
      <c r="Z125" s="712"/>
      <c r="AA125" s="712"/>
      <c r="AB125" s="712"/>
      <c r="AC125" s="712"/>
      <c r="AD125" s="713"/>
      <c r="AE125" s="713"/>
      <c r="AF125" s="819"/>
    </row>
    <row r="126" spans="1:32" s="604" customFormat="1">
      <c r="A126" s="789"/>
      <c r="B126" s="942"/>
      <c r="C126" s="955" t="s">
        <v>1092</v>
      </c>
      <c r="D126" s="789"/>
      <c r="E126" s="565"/>
      <c r="F126" s="644"/>
      <c r="G126" s="191"/>
      <c r="H126" s="191"/>
      <c r="I126" s="191"/>
      <c r="J126" s="849"/>
      <c r="K126" s="191"/>
      <c r="L126" s="193"/>
      <c r="M126" s="193"/>
      <c r="N126" s="824"/>
      <c r="O126" s="825"/>
      <c r="P126" s="825"/>
      <c r="Q126" s="825"/>
      <c r="R126" s="826"/>
      <c r="S126" s="826"/>
      <c r="T126" s="825"/>
      <c r="U126" s="825"/>
      <c r="V126" s="825"/>
      <c r="W126" s="825"/>
      <c r="X126" s="31"/>
      <c r="Y126" s="711"/>
      <c r="Z126" s="712"/>
      <c r="AA126" s="712"/>
      <c r="AB126" s="712"/>
      <c r="AC126" s="712"/>
      <c r="AD126" s="713"/>
      <c r="AE126" s="713"/>
      <c r="AF126" s="819"/>
    </row>
    <row r="127" spans="1:32" s="604" customFormat="1">
      <c r="A127" s="789">
        <v>66</v>
      </c>
      <c r="B127" s="942"/>
      <c r="C127" s="949" t="s">
        <v>434</v>
      </c>
      <c r="D127" s="789" t="s">
        <v>50</v>
      </c>
      <c r="E127" s="565">
        <v>9778.7000000000007</v>
      </c>
      <c r="F127" s="644"/>
      <c r="G127" s="191"/>
      <c r="H127" s="191"/>
      <c r="I127" s="191"/>
      <c r="J127" s="827"/>
      <c r="K127" s="191"/>
      <c r="L127" s="193"/>
      <c r="M127" s="193"/>
      <c r="N127" s="824"/>
      <c r="O127" s="825"/>
      <c r="P127" s="825"/>
      <c r="Q127" s="825"/>
      <c r="R127" s="826"/>
      <c r="S127" s="826"/>
      <c r="T127" s="825"/>
      <c r="U127" s="825"/>
      <c r="V127" s="825"/>
      <c r="W127" s="825"/>
      <c r="X127" s="31"/>
      <c r="Y127" s="711"/>
      <c r="Z127" s="712"/>
      <c r="AA127" s="712"/>
      <c r="AB127" s="712"/>
      <c r="AC127" s="712"/>
      <c r="AD127" s="713"/>
      <c r="AE127" s="713"/>
      <c r="AF127" s="819"/>
    </row>
    <row r="128" spans="1:32" s="604" customFormat="1">
      <c r="A128" s="960" t="s">
        <v>1411</v>
      </c>
      <c r="B128" s="942"/>
      <c r="C128" s="771" t="s">
        <v>427</v>
      </c>
      <c r="D128" s="789" t="s">
        <v>50</v>
      </c>
      <c r="E128" s="565">
        <f>+E127*1.1</f>
        <v>10756.570000000002</v>
      </c>
      <c r="F128" s="644"/>
      <c r="G128" s="852"/>
      <c r="H128" s="191"/>
      <c r="I128" s="191"/>
      <c r="J128" s="838"/>
      <c r="K128" s="191"/>
      <c r="L128" s="193"/>
      <c r="M128" s="193"/>
      <c r="N128" s="824"/>
      <c r="O128" s="825"/>
      <c r="P128" s="825"/>
      <c r="Q128" s="825"/>
      <c r="R128" s="826"/>
      <c r="S128" s="826"/>
      <c r="T128" s="825"/>
      <c r="U128" s="825"/>
      <c r="V128" s="825"/>
      <c r="W128" s="825"/>
      <c r="X128" s="31"/>
      <c r="Y128" s="711"/>
      <c r="Z128" s="712"/>
      <c r="AA128" s="712"/>
      <c r="AB128" s="712"/>
      <c r="AC128" s="712"/>
      <c r="AD128" s="713"/>
      <c r="AE128" s="713"/>
      <c r="AF128" s="819"/>
    </row>
    <row r="129" spans="1:32" s="604" customFormat="1">
      <c r="A129" s="950" t="s">
        <v>1412</v>
      </c>
      <c r="B129" s="942"/>
      <c r="C129" s="771" t="s">
        <v>54</v>
      </c>
      <c r="D129" s="789" t="s">
        <v>14</v>
      </c>
      <c r="E129" s="565">
        <v>1</v>
      </c>
      <c r="F129" s="644"/>
      <c r="G129" s="192"/>
      <c r="H129" s="191"/>
      <c r="I129" s="191"/>
      <c r="J129" s="838"/>
      <c r="K129" s="191"/>
      <c r="L129" s="193"/>
      <c r="M129" s="193"/>
      <c r="N129" s="824"/>
      <c r="O129" s="825"/>
      <c r="P129" s="825"/>
      <c r="Q129" s="825"/>
      <c r="R129" s="826"/>
      <c r="S129" s="826"/>
      <c r="T129" s="825"/>
      <c r="U129" s="825"/>
      <c r="V129" s="825"/>
      <c r="W129" s="825"/>
      <c r="X129" s="31"/>
      <c r="Y129" s="711"/>
      <c r="Z129" s="712"/>
      <c r="AA129" s="712"/>
      <c r="AB129" s="712"/>
      <c r="AC129" s="712"/>
      <c r="AD129" s="713"/>
      <c r="AE129" s="713"/>
      <c r="AF129" s="819"/>
    </row>
    <row r="130" spans="1:32" s="604" customFormat="1">
      <c r="A130" s="789"/>
      <c r="B130" s="942"/>
      <c r="C130" s="776" t="s">
        <v>1093</v>
      </c>
      <c r="D130" s="789"/>
      <c r="E130" s="565"/>
      <c r="F130" s="644"/>
      <c r="G130" s="191"/>
      <c r="H130" s="191"/>
      <c r="I130" s="191"/>
      <c r="J130" s="185"/>
      <c r="K130" s="191"/>
      <c r="L130" s="193"/>
      <c r="M130" s="193"/>
      <c r="N130" s="824"/>
      <c r="O130" s="825"/>
      <c r="P130" s="825"/>
      <c r="Q130" s="825"/>
      <c r="R130" s="826"/>
      <c r="S130" s="826"/>
      <c r="T130" s="825"/>
      <c r="U130" s="825"/>
      <c r="V130" s="825"/>
      <c r="W130" s="825"/>
      <c r="X130" s="31"/>
      <c r="Y130" s="711"/>
      <c r="Z130" s="712"/>
      <c r="AA130" s="712"/>
      <c r="AB130" s="712"/>
      <c r="AC130" s="712"/>
      <c r="AD130" s="713"/>
      <c r="AE130" s="713"/>
      <c r="AF130" s="819"/>
    </row>
    <row r="131" spans="1:32" s="604" customFormat="1">
      <c r="A131" s="789">
        <v>67</v>
      </c>
      <c r="B131" s="942"/>
      <c r="C131" s="949" t="s">
        <v>410</v>
      </c>
      <c r="D131" s="789" t="s">
        <v>50</v>
      </c>
      <c r="E131" s="565">
        <v>442.6</v>
      </c>
      <c r="F131" s="644"/>
      <c r="G131" s="191"/>
      <c r="H131" s="191"/>
      <c r="I131" s="191"/>
      <c r="J131" s="827"/>
      <c r="K131" s="191"/>
      <c r="L131" s="193"/>
      <c r="M131" s="193"/>
      <c r="N131" s="824"/>
      <c r="O131" s="825"/>
      <c r="P131" s="825"/>
      <c r="Q131" s="825"/>
      <c r="R131" s="826"/>
      <c r="S131" s="826"/>
      <c r="T131" s="825"/>
      <c r="U131" s="825"/>
      <c r="V131" s="825"/>
      <c r="W131" s="825"/>
      <c r="X131" s="31"/>
      <c r="Y131" s="711"/>
      <c r="Z131" s="712"/>
      <c r="AA131" s="712"/>
      <c r="AB131" s="712"/>
      <c r="AC131" s="712"/>
      <c r="AD131" s="713"/>
      <c r="AE131" s="713"/>
      <c r="AF131" s="819"/>
    </row>
    <row r="132" spans="1:32" s="604" customFormat="1">
      <c r="A132" s="950" t="s">
        <v>1413</v>
      </c>
      <c r="B132" s="942"/>
      <c r="C132" s="961" t="s">
        <v>427</v>
      </c>
      <c r="D132" s="789" t="s">
        <v>50</v>
      </c>
      <c r="E132" s="565">
        <f>+E131*1.1</f>
        <v>486.86000000000007</v>
      </c>
      <c r="F132" s="644"/>
      <c r="G132" s="192"/>
      <c r="H132" s="191"/>
      <c r="I132" s="191"/>
      <c r="J132" s="853"/>
      <c r="K132" s="191"/>
      <c r="L132" s="193"/>
      <c r="M132" s="193"/>
      <c r="N132" s="824"/>
      <c r="O132" s="825"/>
      <c r="P132" s="825"/>
      <c r="Q132" s="825"/>
      <c r="R132" s="826"/>
      <c r="S132" s="826"/>
      <c r="T132" s="825"/>
      <c r="U132" s="825"/>
      <c r="V132" s="825"/>
      <c r="W132" s="825"/>
      <c r="X132" s="31"/>
      <c r="Y132" s="711"/>
      <c r="Z132" s="712"/>
      <c r="AA132" s="712"/>
      <c r="AB132" s="712"/>
      <c r="AC132" s="712"/>
      <c r="AD132" s="713"/>
      <c r="AE132" s="713"/>
      <c r="AF132" s="819"/>
    </row>
    <row r="133" spans="1:32" s="604" customFormat="1">
      <c r="A133" s="950" t="s">
        <v>1414</v>
      </c>
      <c r="B133" s="942"/>
      <c r="C133" s="961" t="s">
        <v>54</v>
      </c>
      <c r="D133" s="789" t="s">
        <v>14</v>
      </c>
      <c r="E133" s="565">
        <v>1</v>
      </c>
      <c r="F133" s="644"/>
      <c r="G133" s="192"/>
      <c r="H133" s="191"/>
      <c r="I133" s="191"/>
      <c r="J133" s="853"/>
      <c r="K133" s="191"/>
      <c r="L133" s="193"/>
      <c r="M133" s="193"/>
      <c r="N133" s="824"/>
      <c r="O133" s="825"/>
      <c r="P133" s="825"/>
      <c r="Q133" s="825"/>
      <c r="R133" s="826"/>
      <c r="S133" s="826"/>
      <c r="T133" s="825"/>
      <c r="U133" s="825"/>
      <c r="V133" s="825"/>
      <c r="W133" s="825"/>
      <c r="X133" s="31"/>
      <c r="Y133" s="711"/>
      <c r="Z133" s="712"/>
      <c r="AA133" s="712"/>
      <c r="AB133" s="712"/>
      <c r="AC133" s="712"/>
      <c r="AD133" s="713"/>
      <c r="AE133" s="713"/>
      <c r="AF133" s="819"/>
    </row>
    <row r="134" spans="1:32" s="604" customFormat="1">
      <c r="A134" s="789"/>
      <c r="B134" s="942"/>
      <c r="C134" s="955" t="s">
        <v>1094</v>
      </c>
      <c r="D134" s="789"/>
      <c r="E134" s="565"/>
      <c r="F134" s="644"/>
      <c r="G134" s="191"/>
      <c r="H134" s="191"/>
      <c r="I134" s="191"/>
      <c r="J134" s="849"/>
      <c r="K134" s="191"/>
      <c r="L134" s="193"/>
      <c r="M134" s="193"/>
      <c r="N134" s="824"/>
      <c r="O134" s="825"/>
      <c r="P134" s="825"/>
      <c r="Q134" s="825"/>
      <c r="R134" s="826"/>
      <c r="S134" s="826"/>
      <c r="T134" s="825"/>
      <c r="U134" s="825"/>
      <c r="V134" s="825"/>
      <c r="W134" s="825"/>
      <c r="X134" s="31"/>
      <c r="Y134" s="711"/>
      <c r="Z134" s="712"/>
      <c r="AA134" s="712"/>
      <c r="AB134" s="712"/>
      <c r="AC134" s="712"/>
      <c r="AD134" s="713"/>
      <c r="AE134" s="713"/>
      <c r="AF134" s="819"/>
    </row>
    <row r="135" spans="1:32" s="604" customFormat="1">
      <c r="A135" s="789">
        <v>68</v>
      </c>
      <c r="B135" s="942"/>
      <c r="C135" s="959" t="s">
        <v>435</v>
      </c>
      <c r="D135" s="523" t="s">
        <v>50</v>
      </c>
      <c r="E135" s="565">
        <v>1094.0999999999999</v>
      </c>
      <c r="F135" s="644"/>
      <c r="G135" s="191"/>
      <c r="H135" s="191"/>
      <c r="I135" s="191"/>
      <c r="J135" s="808"/>
      <c r="K135" s="823"/>
      <c r="L135" s="193"/>
      <c r="M135" s="193"/>
      <c r="N135" s="824"/>
      <c r="O135" s="825"/>
      <c r="P135" s="825"/>
      <c r="Q135" s="825"/>
      <c r="R135" s="826"/>
      <c r="S135" s="826"/>
      <c r="T135" s="825"/>
      <c r="U135" s="825"/>
      <c r="V135" s="825"/>
      <c r="W135" s="825"/>
      <c r="X135" s="31"/>
      <c r="Y135" s="711"/>
      <c r="Z135" s="712"/>
      <c r="AA135" s="712"/>
      <c r="AB135" s="712"/>
      <c r="AC135" s="712"/>
      <c r="AD135" s="713"/>
      <c r="AE135" s="713"/>
      <c r="AF135" s="819"/>
    </row>
    <row r="136" spans="1:32" s="604" customFormat="1">
      <c r="A136" s="950" t="s">
        <v>1415</v>
      </c>
      <c r="B136" s="942"/>
      <c r="C136" s="777" t="s">
        <v>436</v>
      </c>
      <c r="D136" s="523" t="s">
        <v>50</v>
      </c>
      <c r="E136" s="565">
        <f>509.7*1.1</f>
        <v>560.67000000000007</v>
      </c>
      <c r="F136" s="644"/>
      <c r="G136" s="192"/>
      <c r="H136" s="191"/>
      <c r="I136" s="191"/>
      <c r="J136" s="854"/>
      <c r="K136" s="823"/>
      <c r="L136" s="193"/>
      <c r="M136" s="193"/>
      <c r="N136" s="824"/>
      <c r="O136" s="825"/>
      <c r="P136" s="825"/>
      <c r="Q136" s="825"/>
      <c r="R136" s="826"/>
      <c r="S136" s="826"/>
      <c r="T136" s="825"/>
      <c r="U136" s="825"/>
      <c r="V136" s="825"/>
      <c r="W136" s="825"/>
      <c r="X136" s="31"/>
      <c r="Y136" s="711"/>
      <c r="Z136" s="712"/>
      <c r="AA136" s="712"/>
      <c r="AB136" s="712"/>
      <c r="AC136" s="712"/>
      <c r="AD136" s="713"/>
      <c r="AE136" s="713"/>
      <c r="AF136" s="819"/>
    </row>
    <row r="137" spans="1:32" s="604" customFormat="1">
      <c r="A137" s="950" t="s">
        <v>1416</v>
      </c>
      <c r="B137" s="942"/>
      <c r="C137" s="777" t="s">
        <v>437</v>
      </c>
      <c r="D137" s="523" t="s">
        <v>50</v>
      </c>
      <c r="E137" s="565">
        <f>584*1.1</f>
        <v>642.40000000000009</v>
      </c>
      <c r="F137" s="644"/>
      <c r="G137" s="192"/>
      <c r="H137" s="191"/>
      <c r="I137" s="191"/>
      <c r="J137" s="854"/>
      <c r="K137" s="823"/>
      <c r="L137" s="193"/>
      <c r="M137" s="193"/>
      <c r="N137" s="824"/>
      <c r="O137" s="825"/>
      <c r="P137" s="825"/>
      <c r="Q137" s="825"/>
      <c r="R137" s="826"/>
      <c r="S137" s="826"/>
      <c r="T137" s="825"/>
      <c r="U137" s="825"/>
      <c r="V137" s="825"/>
      <c r="W137" s="825"/>
      <c r="X137" s="31"/>
      <c r="Y137" s="711"/>
      <c r="Z137" s="712"/>
      <c r="AA137" s="712"/>
      <c r="AB137" s="712"/>
      <c r="AC137" s="712"/>
      <c r="AD137" s="713"/>
      <c r="AE137" s="713"/>
      <c r="AF137" s="819"/>
    </row>
    <row r="138" spans="1:32" s="604" customFormat="1">
      <c r="A138" s="950" t="s">
        <v>1821</v>
      </c>
      <c r="B138" s="942"/>
      <c r="C138" s="771" t="s">
        <v>54</v>
      </c>
      <c r="D138" s="789" t="s">
        <v>14</v>
      </c>
      <c r="E138" s="565">
        <v>1</v>
      </c>
      <c r="F138" s="644"/>
      <c r="G138" s="192"/>
      <c r="H138" s="191"/>
      <c r="I138" s="191"/>
      <c r="J138" s="838"/>
      <c r="K138" s="191"/>
      <c r="L138" s="193"/>
      <c r="M138" s="193"/>
      <c r="N138" s="824"/>
      <c r="O138" s="825"/>
      <c r="P138" s="825"/>
      <c r="Q138" s="825"/>
      <c r="R138" s="826"/>
      <c r="S138" s="826"/>
      <c r="T138" s="825"/>
      <c r="U138" s="825"/>
      <c r="V138" s="825"/>
      <c r="W138" s="825"/>
      <c r="X138" s="31"/>
      <c r="Y138" s="711"/>
      <c r="Z138" s="712"/>
      <c r="AA138" s="712"/>
      <c r="AB138" s="712"/>
      <c r="AC138" s="712"/>
      <c r="AD138" s="713"/>
      <c r="AE138" s="713"/>
      <c r="AF138" s="819"/>
    </row>
    <row r="139" spans="1:32" s="604" customFormat="1">
      <c r="A139" s="789">
        <v>69</v>
      </c>
      <c r="B139" s="942"/>
      <c r="C139" s="949" t="s">
        <v>438</v>
      </c>
      <c r="D139" s="789" t="s">
        <v>45</v>
      </c>
      <c r="E139" s="565">
        <v>32.6</v>
      </c>
      <c r="F139" s="644"/>
      <c r="G139" s="191"/>
      <c r="H139" s="191"/>
      <c r="I139" s="191"/>
      <c r="J139" s="827"/>
      <c r="K139" s="191"/>
      <c r="L139" s="193"/>
      <c r="M139" s="837"/>
      <c r="N139" s="824"/>
      <c r="O139" s="825"/>
      <c r="P139" s="825"/>
      <c r="Q139" s="825"/>
      <c r="R139" s="826"/>
      <c r="S139" s="826"/>
      <c r="T139" s="825"/>
      <c r="U139" s="825"/>
      <c r="V139" s="825"/>
      <c r="W139" s="825"/>
      <c r="X139" s="836"/>
      <c r="Y139" s="711"/>
      <c r="Z139" s="712"/>
      <c r="AA139" s="712"/>
      <c r="AB139" s="712"/>
      <c r="AC139" s="712"/>
      <c r="AD139" s="713"/>
      <c r="AE139" s="713"/>
      <c r="AF139" s="819"/>
    </row>
    <row r="140" spans="1:32" s="604" customFormat="1">
      <c r="A140" s="950" t="s">
        <v>1417</v>
      </c>
      <c r="B140" s="942"/>
      <c r="C140" s="771" t="s">
        <v>430</v>
      </c>
      <c r="D140" s="789" t="s">
        <v>45</v>
      </c>
      <c r="E140" s="565">
        <f>+E139*1.1</f>
        <v>35.860000000000007</v>
      </c>
      <c r="F140" s="644"/>
      <c r="G140" s="192"/>
      <c r="H140" s="191"/>
      <c r="I140" s="191"/>
      <c r="J140" s="838"/>
      <c r="K140" s="191"/>
      <c r="L140" s="193"/>
      <c r="M140" s="193"/>
      <c r="N140" s="824"/>
      <c r="O140" s="825"/>
      <c r="P140" s="825"/>
      <c r="Q140" s="825"/>
      <c r="R140" s="826"/>
      <c r="S140" s="826"/>
      <c r="T140" s="825"/>
      <c r="U140" s="825"/>
      <c r="V140" s="825"/>
      <c r="W140" s="825"/>
      <c r="X140" s="31"/>
      <c r="Y140" s="711"/>
      <c r="Z140" s="712"/>
      <c r="AA140" s="712"/>
      <c r="AB140" s="712"/>
      <c r="AC140" s="712"/>
      <c r="AD140" s="713"/>
      <c r="AE140" s="713"/>
      <c r="AF140" s="819"/>
    </row>
    <row r="141" spans="1:32" s="604" customFormat="1">
      <c r="A141" s="950" t="s">
        <v>1418</v>
      </c>
      <c r="B141" s="942"/>
      <c r="C141" s="771" t="s">
        <v>429</v>
      </c>
      <c r="D141" s="789" t="s">
        <v>44</v>
      </c>
      <c r="E141" s="565">
        <f>+E139*0.055</f>
        <v>1.7930000000000001</v>
      </c>
      <c r="F141" s="644"/>
      <c r="G141" s="192"/>
      <c r="H141" s="191"/>
      <c r="I141" s="191"/>
      <c r="J141" s="838"/>
      <c r="K141" s="191"/>
      <c r="L141" s="193"/>
      <c r="M141" s="193"/>
      <c r="N141" s="824"/>
      <c r="O141" s="825"/>
      <c r="P141" s="825"/>
      <c r="Q141" s="825"/>
      <c r="R141" s="826"/>
      <c r="S141" s="826"/>
      <c r="T141" s="825"/>
      <c r="U141" s="825"/>
      <c r="V141" s="825"/>
      <c r="W141" s="825"/>
      <c r="X141" s="31"/>
      <c r="Y141" s="711"/>
      <c r="Z141" s="712"/>
      <c r="AA141" s="712"/>
      <c r="AB141" s="712"/>
      <c r="AC141" s="712"/>
      <c r="AD141" s="713"/>
      <c r="AE141" s="713"/>
      <c r="AF141" s="819"/>
    </row>
    <row r="142" spans="1:32" s="604" customFormat="1">
      <c r="A142" s="789">
        <v>70</v>
      </c>
      <c r="B142" s="942"/>
      <c r="C142" s="959" t="s">
        <v>439</v>
      </c>
      <c r="D142" s="789" t="s">
        <v>50</v>
      </c>
      <c r="E142" s="565">
        <v>1095.0999999999999</v>
      </c>
      <c r="F142" s="644"/>
      <c r="G142" s="191"/>
      <c r="H142" s="191"/>
      <c r="I142" s="191"/>
      <c r="J142" s="808"/>
      <c r="K142" s="191"/>
      <c r="L142" s="193"/>
      <c r="M142" s="193"/>
      <c r="N142" s="824"/>
      <c r="O142" s="825"/>
      <c r="P142" s="825"/>
      <c r="Q142" s="825"/>
      <c r="R142" s="826"/>
      <c r="S142" s="826"/>
      <c r="T142" s="825"/>
      <c r="U142" s="825"/>
      <c r="V142" s="825"/>
      <c r="W142" s="825"/>
      <c r="X142" s="31"/>
      <c r="Y142" s="711"/>
      <c r="Z142" s="712"/>
      <c r="AA142" s="712"/>
      <c r="AB142" s="712"/>
      <c r="AC142" s="712"/>
      <c r="AD142" s="713"/>
      <c r="AE142" s="713"/>
      <c r="AF142" s="819"/>
    </row>
    <row r="143" spans="1:32" s="604" customFormat="1">
      <c r="A143" s="950" t="s">
        <v>1419</v>
      </c>
      <c r="B143" s="942"/>
      <c r="C143" s="777" t="s">
        <v>436</v>
      </c>
      <c r="D143" s="523" t="s">
        <v>50</v>
      </c>
      <c r="E143" s="565">
        <f>510.7*1.1</f>
        <v>561.77</v>
      </c>
      <c r="F143" s="644"/>
      <c r="G143" s="192"/>
      <c r="H143" s="191"/>
      <c r="I143" s="191"/>
      <c r="J143" s="854"/>
      <c r="K143" s="823"/>
      <c r="L143" s="193"/>
      <c r="M143" s="193"/>
      <c r="N143" s="824"/>
      <c r="O143" s="825"/>
      <c r="P143" s="825"/>
      <c r="Q143" s="825"/>
      <c r="R143" s="826"/>
      <c r="S143" s="826"/>
      <c r="T143" s="825"/>
      <c r="U143" s="825"/>
      <c r="V143" s="825"/>
      <c r="W143" s="825"/>
      <c r="X143" s="31"/>
      <c r="Y143" s="711"/>
      <c r="Z143" s="712"/>
      <c r="AA143" s="712"/>
      <c r="AB143" s="712"/>
      <c r="AC143" s="712"/>
      <c r="AD143" s="713"/>
      <c r="AE143" s="713"/>
      <c r="AF143" s="819"/>
    </row>
    <row r="144" spans="1:32" s="604" customFormat="1">
      <c r="A144" s="950" t="s">
        <v>1420</v>
      </c>
      <c r="B144" s="942"/>
      <c r="C144" s="777" t="s">
        <v>437</v>
      </c>
      <c r="D144" s="523" t="s">
        <v>50</v>
      </c>
      <c r="E144" s="565">
        <f>584*1.1</f>
        <v>642.40000000000009</v>
      </c>
      <c r="F144" s="644"/>
      <c r="G144" s="192"/>
      <c r="H144" s="191"/>
      <c r="I144" s="191"/>
      <c r="J144" s="854"/>
      <c r="K144" s="823"/>
      <c r="L144" s="193"/>
      <c r="M144" s="193"/>
      <c r="N144" s="824"/>
      <c r="O144" s="825"/>
      <c r="P144" s="825"/>
      <c r="Q144" s="825"/>
      <c r="R144" s="826"/>
      <c r="S144" s="826"/>
      <c r="T144" s="825"/>
      <c r="U144" s="825"/>
      <c r="V144" s="825"/>
      <c r="W144" s="825"/>
      <c r="X144" s="31"/>
      <c r="Y144" s="711"/>
      <c r="Z144" s="712"/>
      <c r="AA144" s="712"/>
      <c r="AB144" s="712"/>
      <c r="AC144" s="712"/>
      <c r="AD144" s="713"/>
      <c r="AE144" s="713"/>
      <c r="AF144" s="819"/>
    </row>
    <row r="145" spans="1:32" s="604" customFormat="1">
      <c r="A145" s="950" t="s">
        <v>1822</v>
      </c>
      <c r="B145" s="942"/>
      <c r="C145" s="771" t="s">
        <v>54</v>
      </c>
      <c r="D145" s="789" t="s">
        <v>14</v>
      </c>
      <c r="E145" s="565">
        <v>1</v>
      </c>
      <c r="F145" s="644"/>
      <c r="G145" s="192"/>
      <c r="H145" s="191"/>
      <c r="I145" s="191"/>
      <c r="J145" s="838"/>
      <c r="K145" s="191"/>
      <c r="L145" s="193"/>
      <c r="M145" s="193"/>
      <c r="N145" s="824"/>
      <c r="O145" s="825"/>
      <c r="P145" s="825"/>
      <c r="Q145" s="825"/>
      <c r="R145" s="826"/>
      <c r="S145" s="826"/>
      <c r="T145" s="825"/>
      <c r="U145" s="825"/>
      <c r="V145" s="825"/>
      <c r="W145" s="825"/>
      <c r="X145" s="31"/>
      <c r="Y145" s="711"/>
      <c r="Z145" s="712"/>
      <c r="AA145" s="712"/>
      <c r="AB145" s="712"/>
      <c r="AC145" s="712"/>
      <c r="AD145" s="713"/>
      <c r="AE145" s="713"/>
      <c r="AF145" s="819"/>
    </row>
    <row r="146" spans="1:32" s="604" customFormat="1">
      <c r="A146" s="789">
        <v>71</v>
      </c>
      <c r="B146" s="942"/>
      <c r="C146" s="949" t="s">
        <v>438</v>
      </c>
      <c r="D146" s="789" t="s">
        <v>45</v>
      </c>
      <c r="E146" s="565">
        <v>32.700000000000003</v>
      </c>
      <c r="F146" s="644"/>
      <c r="G146" s="191"/>
      <c r="H146" s="191"/>
      <c r="I146" s="191"/>
      <c r="J146" s="827"/>
      <c r="K146" s="191"/>
      <c r="L146" s="193"/>
      <c r="M146" s="837"/>
      <c r="N146" s="824"/>
      <c r="O146" s="825"/>
      <c r="P146" s="825"/>
      <c r="Q146" s="825"/>
      <c r="R146" s="826"/>
      <c r="S146" s="826"/>
      <c r="T146" s="825"/>
      <c r="U146" s="825"/>
      <c r="V146" s="825"/>
      <c r="W146" s="825"/>
      <c r="X146" s="836"/>
      <c r="Y146" s="711"/>
      <c r="Z146" s="712"/>
      <c r="AA146" s="712"/>
      <c r="AB146" s="712"/>
      <c r="AC146" s="712"/>
      <c r="AD146" s="713"/>
      <c r="AE146" s="713"/>
      <c r="AF146" s="819"/>
    </row>
    <row r="147" spans="1:32" s="604" customFormat="1">
      <c r="A147" s="950" t="s">
        <v>1421</v>
      </c>
      <c r="B147" s="942"/>
      <c r="C147" s="771" t="s">
        <v>430</v>
      </c>
      <c r="D147" s="789" t="s">
        <v>45</v>
      </c>
      <c r="E147" s="565">
        <f>+E146*1.1</f>
        <v>35.970000000000006</v>
      </c>
      <c r="F147" s="644"/>
      <c r="G147" s="192"/>
      <c r="H147" s="191"/>
      <c r="I147" s="191"/>
      <c r="J147" s="838"/>
      <c r="K147" s="191"/>
      <c r="L147" s="193"/>
      <c r="M147" s="193"/>
      <c r="N147" s="824"/>
      <c r="O147" s="825"/>
      <c r="P147" s="825"/>
      <c r="Q147" s="825"/>
      <c r="R147" s="826"/>
      <c r="S147" s="826"/>
      <c r="T147" s="825"/>
      <c r="U147" s="825"/>
      <c r="V147" s="825"/>
      <c r="W147" s="825"/>
      <c r="X147" s="31"/>
      <c r="Y147" s="711"/>
      <c r="Z147" s="712"/>
      <c r="AA147" s="712"/>
      <c r="AB147" s="712"/>
      <c r="AC147" s="712"/>
      <c r="AD147" s="713"/>
      <c r="AE147" s="713"/>
      <c r="AF147" s="819"/>
    </row>
    <row r="148" spans="1:32" s="604" customFormat="1">
      <c r="A148" s="950" t="s">
        <v>1422</v>
      </c>
      <c r="B148" s="942"/>
      <c r="C148" s="771" t="s">
        <v>429</v>
      </c>
      <c r="D148" s="789" t="s">
        <v>44</v>
      </c>
      <c r="E148" s="565">
        <f>+E146*0.055</f>
        <v>1.7985000000000002</v>
      </c>
      <c r="F148" s="644"/>
      <c r="G148" s="192"/>
      <c r="H148" s="191"/>
      <c r="I148" s="191"/>
      <c r="J148" s="838"/>
      <c r="K148" s="191"/>
      <c r="L148" s="193"/>
      <c r="M148" s="193"/>
      <c r="N148" s="824"/>
      <c r="O148" s="825"/>
      <c r="P148" s="825"/>
      <c r="Q148" s="825"/>
      <c r="R148" s="826"/>
      <c r="S148" s="826"/>
      <c r="T148" s="825"/>
      <c r="U148" s="825"/>
      <c r="V148" s="825"/>
      <c r="W148" s="825"/>
      <c r="X148" s="31"/>
      <c r="Y148" s="711"/>
      <c r="Z148" s="712"/>
      <c r="AA148" s="712"/>
      <c r="AB148" s="712"/>
      <c r="AC148" s="712"/>
      <c r="AD148" s="713"/>
      <c r="AE148" s="713"/>
      <c r="AF148" s="819"/>
    </row>
    <row r="149" spans="1:32" s="608" customFormat="1">
      <c r="A149" s="789">
        <v>72</v>
      </c>
      <c r="B149" s="778"/>
      <c r="C149" s="773" t="s">
        <v>1095</v>
      </c>
      <c r="D149" s="779" t="s">
        <v>45</v>
      </c>
      <c r="E149" s="780">
        <v>751.38030000000015</v>
      </c>
      <c r="F149" s="644"/>
      <c r="G149" s="191"/>
      <c r="H149" s="191"/>
      <c r="I149" s="823"/>
      <c r="J149" s="834"/>
      <c r="K149" s="823"/>
      <c r="L149" s="193"/>
      <c r="M149" s="193"/>
      <c r="N149" s="824"/>
      <c r="O149" s="825"/>
      <c r="P149" s="825"/>
      <c r="Q149" s="825"/>
      <c r="R149" s="826"/>
      <c r="S149" s="826"/>
      <c r="T149" s="826"/>
      <c r="U149" s="826"/>
      <c r="V149" s="826"/>
      <c r="W149" s="826"/>
      <c r="X149" s="826"/>
      <c r="Y149" s="711"/>
      <c r="Z149" s="712"/>
      <c r="AA149" s="712"/>
      <c r="AB149" s="712"/>
      <c r="AC149" s="712"/>
      <c r="AD149" s="713"/>
      <c r="AE149" s="713"/>
      <c r="AF149" s="855"/>
    </row>
    <row r="150" spans="1:32" s="604" customFormat="1">
      <c r="A150" s="619"/>
      <c r="B150" s="247"/>
      <c r="C150" s="248" t="s">
        <v>165</v>
      </c>
      <c r="D150" s="411"/>
      <c r="E150" s="406"/>
      <c r="F150" s="643"/>
      <c r="G150" s="813"/>
      <c r="H150" s="813"/>
      <c r="I150" s="813"/>
      <c r="J150" s="814"/>
      <c r="K150" s="813"/>
      <c r="L150" s="832"/>
      <c r="M150" s="832"/>
      <c r="N150" s="816"/>
      <c r="O150" s="817"/>
      <c r="P150" s="817"/>
      <c r="Q150" s="817"/>
      <c r="R150" s="818"/>
      <c r="S150" s="818"/>
      <c r="T150" s="817"/>
      <c r="U150" s="817"/>
      <c r="V150" s="817"/>
      <c r="W150" s="817"/>
      <c r="X150" s="31"/>
      <c r="Y150" s="711"/>
      <c r="Z150" s="712"/>
      <c r="AA150" s="712"/>
      <c r="AB150" s="712"/>
      <c r="AC150" s="712"/>
      <c r="AD150" s="713"/>
      <c r="AE150" s="713"/>
      <c r="AF150" s="819"/>
    </row>
    <row r="151" spans="1:32" s="604" customFormat="1">
      <c r="A151" s="619"/>
      <c r="B151" s="249"/>
      <c r="C151" s="250" t="s">
        <v>166</v>
      </c>
      <c r="D151" s="411"/>
      <c r="E151" s="406"/>
      <c r="F151" s="643"/>
      <c r="G151" s="813"/>
      <c r="H151" s="813"/>
      <c r="I151" s="813"/>
      <c r="J151" s="814"/>
      <c r="K151" s="813"/>
      <c r="L151" s="832"/>
      <c r="M151" s="832"/>
      <c r="N151" s="816"/>
      <c r="O151" s="817"/>
      <c r="P151" s="817"/>
      <c r="Q151" s="817"/>
      <c r="R151" s="818"/>
      <c r="S151" s="818"/>
      <c r="T151" s="817"/>
      <c r="U151" s="817"/>
      <c r="V151" s="817"/>
      <c r="W151" s="817"/>
      <c r="X151" s="31"/>
      <c r="Y151" s="711"/>
      <c r="Z151" s="712"/>
      <c r="AA151" s="712"/>
      <c r="AB151" s="712"/>
      <c r="AC151" s="712"/>
      <c r="AD151" s="713"/>
      <c r="AE151" s="713"/>
      <c r="AF151" s="819"/>
    </row>
    <row r="152" spans="1:32" s="604" customFormat="1" ht="15" customHeight="1">
      <c r="A152" s="540">
        <v>73</v>
      </c>
      <c r="B152" s="579" t="s">
        <v>167</v>
      </c>
      <c r="C152" s="580" t="s">
        <v>168</v>
      </c>
      <c r="D152" s="203" t="s">
        <v>45</v>
      </c>
      <c r="E152" s="135">
        <v>404</v>
      </c>
      <c r="F152" s="643"/>
      <c r="G152" s="191"/>
      <c r="H152" s="191"/>
      <c r="I152" s="856"/>
      <c r="J152" s="857"/>
      <c r="K152" s="191"/>
      <c r="L152" s="193"/>
      <c r="M152" s="193"/>
      <c r="N152" s="824"/>
      <c r="O152" s="825"/>
      <c r="P152" s="825"/>
      <c r="Q152" s="825"/>
      <c r="R152" s="826"/>
      <c r="S152" s="826"/>
      <c r="T152" s="825"/>
      <c r="U152" s="825"/>
      <c r="V152" s="825"/>
      <c r="W152" s="825"/>
      <c r="X152" s="31"/>
      <c r="Y152" s="711"/>
      <c r="Z152" s="712"/>
      <c r="AA152" s="712"/>
      <c r="AB152" s="712"/>
      <c r="AC152" s="712"/>
      <c r="AD152" s="713"/>
      <c r="AE152" s="713"/>
      <c r="AF152" s="819"/>
    </row>
    <row r="153" spans="1:32" s="604" customFormat="1">
      <c r="A153" s="563" t="s">
        <v>1823</v>
      </c>
      <c r="B153" s="233"/>
      <c r="C153" s="240" t="s">
        <v>1776</v>
      </c>
      <c r="D153" s="184" t="s">
        <v>1096</v>
      </c>
      <c r="E153" s="135"/>
      <c r="F153" s="643"/>
      <c r="G153" s="192"/>
      <c r="H153" s="191"/>
      <c r="I153" s="191"/>
      <c r="J153" s="827"/>
      <c r="K153" s="823"/>
      <c r="L153" s="193"/>
      <c r="M153" s="193"/>
      <c r="N153" s="824"/>
      <c r="O153" s="825"/>
      <c r="P153" s="825"/>
      <c r="Q153" s="825"/>
      <c r="R153" s="826"/>
      <c r="S153" s="826"/>
      <c r="T153" s="825"/>
      <c r="U153" s="825"/>
      <c r="V153" s="825"/>
      <c r="W153" s="825"/>
      <c r="X153" s="31"/>
      <c r="Y153" s="711"/>
      <c r="Z153" s="712"/>
      <c r="AA153" s="712"/>
      <c r="AB153" s="712"/>
      <c r="AC153" s="712"/>
      <c r="AD153" s="713"/>
      <c r="AE153" s="713"/>
      <c r="AF153" s="819"/>
    </row>
    <row r="154" spans="1:32" s="604" customFormat="1">
      <c r="A154" s="962" t="s">
        <v>1824</v>
      </c>
      <c r="B154" s="233"/>
      <c r="C154" s="240" t="s">
        <v>169</v>
      </c>
      <c r="D154" s="184" t="s">
        <v>1096</v>
      </c>
      <c r="E154" s="135"/>
      <c r="F154" s="643"/>
      <c r="G154" s="192"/>
      <c r="H154" s="191"/>
      <c r="I154" s="191"/>
      <c r="J154" s="827"/>
      <c r="K154" s="823"/>
      <c r="L154" s="193"/>
      <c r="M154" s="193"/>
      <c r="N154" s="824"/>
      <c r="O154" s="825"/>
      <c r="P154" s="825"/>
      <c r="Q154" s="825"/>
      <c r="R154" s="826"/>
      <c r="S154" s="826"/>
      <c r="T154" s="825"/>
      <c r="U154" s="825"/>
      <c r="V154" s="825"/>
      <c r="W154" s="825"/>
      <c r="X154" s="31"/>
      <c r="Y154" s="711"/>
      <c r="Z154" s="712"/>
      <c r="AA154" s="712"/>
      <c r="AB154" s="712"/>
      <c r="AC154" s="712"/>
      <c r="AD154" s="713"/>
      <c r="AE154" s="713"/>
      <c r="AF154" s="819"/>
    </row>
    <row r="155" spans="1:32" s="604" customFormat="1">
      <c r="A155" s="563" t="s">
        <v>1825</v>
      </c>
      <c r="B155" s="233"/>
      <c r="C155" s="240" t="s">
        <v>1117</v>
      </c>
      <c r="D155" s="184" t="s">
        <v>1096</v>
      </c>
      <c r="E155" s="135"/>
      <c r="F155" s="643"/>
      <c r="G155" s="192"/>
      <c r="H155" s="191"/>
      <c r="I155" s="191"/>
      <c r="J155" s="827"/>
      <c r="K155" s="823"/>
      <c r="L155" s="193"/>
      <c r="M155" s="193"/>
      <c r="N155" s="824"/>
      <c r="O155" s="825"/>
      <c r="P155" s="825"/>
      <c r="Q155" s="825"/>
      <c r="R155" s="826"/>
      <c r="S155" s="826"/>
      <c r="T155" s="825"/>
      <c r="U155" s="825"/>
      <c r="V155" s="825"/>
      <c r="W155" s="825"/>
      <c r="X155" s="31"/>
      <c r="Y155" s="711"/>
      <c r="Z155" s="712"/>
      <c r="AA155" s="712"/>
      <c r="AB155" s="712"/>
      <c r="AC155" s="712"/>
      <c r="AD155" s="713"/>
      <c r="AE155" s="713"/>
      <c r="AF155" s="819"/>
    </row>
    <row r="156" spans="1:32" s="604" customFormat="1">
      <c r="A156" s="962" t="s">
        <v>1826</v>
      </c>
      <c r="B156" s="233"/>
      <c r="C156" s="240" t="s">
        <v>170</v>
      </c>
      <c r="D156" s="184" t="s">
        <v>1096</v>
      </c>
      <c r="E156" s="135"/>
      <c r="F156" s="643"/>
      <c r="G156" s="192"/>
      <c r="H156" s="191"/>
      <c r="I156" s="191"/>
      <c r="J156" s="827"/>
      <c r="K156" s="823"/>
      <c r="L156" s="193"/>
      <c r="M156" s="193"/>
      <c r="N156" s="824"/>
      <c r="O156" s="825"/>
      <c r="P156" s="825"/>
      <c r="Q156" s="825"/>
      <c r="R156" s="826"/>
      <c r="S156" s="826"/>
      <c r="T156" s="825"/>
      <c r="U156" s="825"/>
      <c r="V156" s="825"/>
      <c r="W156" s="825"/>
      <c r="X156" s="31"/>
      <c r="Y156" s="711"/>
      <c r="Z156" s="712"/>
      <c r="AA156" s="712"/>
      <c r="AB156" s="712"/>
      <c r="AC156" s="712"/>
      <c r="AD156" s="713"/>
      <c r="AE156" s="713"/>
      <c r="AF156" s="819"/>
    </row>
    <row r="157" spans="1:32" s="604" customFormat="1">
      <c r="A157" s="563" t="s">
        <v>1827</v>
      </c>
      <c r="B157" s="233"/>
      <c r="C157" s="240" t="s">
        <v>171</v>
      </c>
      <c r="D157" s="184" t="s">
        <v>1096</v>
      </c>
      <c r="E157" s="135"/>
      <c r="F157" s="643"/>
      <c r="G157" s="192"/>
      <c r="H157" s="191"/>
      <c r="I157" s="191"/>
      <c r="J157" s="827"/>
      <c r="K157" s="823"/>
      <c r="L157" s="193"/>
      <c r="M157" s="193"/>
      <c r="N157" s="824"/>
      <c r="O157" s="825"/>
      <c r="P157" s="825"/>
      <c r="Q157" s="825"/>
      <c r="R157" s="826"/>
      <c r="S157" s="826"/>
      <c r="T157" s="825"/>
      <c r="U157" s="825"/>
      <c r="V157" s="825"/>
      <c r="W157" s="825"/>
      <c r="X157" s="31"/>
      <c r="Y157" s="711"/>
      <c r="Z157" s="712"/>
      <c r="AA157" s="712"/>
      <c r="AB157" s="712"/>
      <c r="AC157" s="712"/>
      <c r="AD157" s="713"/>
      <c r="AE157" s="713"/>
      <c r="AF157" s="819"/>
    </row>
    <row r="158" spans="1:32" s="604" customFormat="1">
      <c r="A158" s="962" t="s">
        <v>1828</v>
      </c>
      <c r="B158" s="234"/>
      <c r="C158" s="241" t="s">
        <v>1098</v>
      </c>
      <c r="D158" s="184" t="s">
        <v>1096</v>
      </c>
      <c r="E158" s="135"/>
      <c r="F158" s="643"/>
      <c r="G158" s="192"/>
      <c r="H158" s="191"/>
      <c r="I158" s="191"/>
      <c r="J158" s="827"/>
      <c r="K158" s="823"/>
      <c r="L158" s="193"/>
      <c r="M158" s="193"/>
      <c r="N158" s="824"/>
      <c r="O158" s="825"/>
      <c r="P158" s="825"/>
      <c r="Q158" s="825"/>
      <c r="R158" s="826"/>
      <c r="S158" s="826"/>
      <c r="T158" s="825"/>
      <c r="U158" s="825"/>
      <c r="V158" s="825"/>
      <c r="W158" s="825"/>
      <c r="X158" s="31"/>
      <c r="Y158" s="711"/>
      <c r="Z158" s="712"/>
      <c r="AA158" s="712"/>
      <c r="AB158" s="712"/>
      <c r="AC158" s="712"/>
      <c r="AD158" s="713"/>
      <c r="AE158" s="713"/>
      <c r="AF158" s="819"/>
    </row>
    <row r="159" spans="1:32" s="604" customFormat="1">
      <c r="A159" s="540">
        <v>74</v>
      </c>
      <c r="B159" s="579" t="s">
        <v>172</v>
      </c>
      <c r="C159" s="580" t="s">
        <v>173</v>
      </c>
      <c r="D159" s="203" t="s">
        <v>45</v>
      </c>
      <c r="E159" s="135">
        <v>108</v>
      </c>
      <c r="F159" s="643"/>
      <c r="G159" s="191"/>
      <c r="H159" s="191"/>
      <c r="I159" s="856"/>
      <c r="J159" s="857"/>
      <c r="K159" s="191"/>
      <c r="L159" s="193"/>
      <c r="M159" s="193"/>
      <c r="N159" s="824"/>
      <c r="O159" s="825"/>
      <c r="P159" s="825"/>
      <c r="Q159" s="825"/>
      <c r="R159" s="826"/>
      <c r="S159" s="826"/>
      <c r="T159" s="825"/>
      <c r="U159" s="825"/>
      <c r="V159" s="825"/>
      <c r="W159" s="825"/>
      <c r="X159" s="31"/>
      <c r="Y159" s="711"/>
      <c r="Z159" s="712"/>
      <c r="AA159" s="712"/>
      <c r="AB159" s="712"/>
      <c r="AC159" s="712"/>
      <c r="AD159" s="713"/>
      <c r="AE159" s="713"/>
      <c r="AF159" s="819"/>
    </row>
    <row r="160" spans="1:32" s="604" customFormat="1">
      <c r="A160" s="563" t="s">
        <v>1423</v>
      </c>
      <c r="B160" s="233"/>
      <c r="C160" s="240" t="s">
        <v>1776</v>
      </c>
      <c r="D160" s="184" t="s">
        <v>1096</v>
      </c>
      <c r="E160" s="135"/>
      <c r="F160" s="643"/>
      <c r="G160" s="192"/>
      <c r="H160" s="191"/>
      <c r="I160" s="191"/>
      <c r="J160" s="827"/>
      <c r="K160" s="823"/>
      <c r="L160" s="193"/>
      <c r="M160" s="193"/>
      <c r="N160" s="824"/>
      <c r="O160" s="825"/>
      <c r="P160" s="825"/>
      <c r="Q160" s="825"/>
      <c r="R160" s="826"/>
      <c r="S160" s="826"/>
      <c r="T160" s="825"/>
      <c r="U160" s="825"/>
      <c r="V160" s="825"/>
      <c r="W160" s="825"/>
      <c r="X160" s="31"/>
      <c r="Y160" s="711"/>
      <c r="Z160" s="712"/>
      <c r="AA160" s="712"/>
      <c r="AB160" s="712"/>
      <c r="AC160" s="712"/>
      <c r="AD160" s="713"/>
      <c r="AE160" s="713"/>
      <c r="AF160" s="819"/>
    </row>
    <row r="161" spans="1:32" s="604" customFormat="1">
      <c r="A161" s="563" t="s">
        <v>1424</v>
      </c>
      <c r="B161" s="233"/>
      <c r="C161" s="240" t="s">
        <v>169</v>
      </c>
      <c r="D161" s="184" t="s">
        <v>1096</v>
      </c>
      <c r="E161" s="135"/>
      <c r="F161" s="643"/>
      <c r="G161" s="192"/>
      <c r="H161" s="191"/>
      <c r="I161" s="191"/>
      <c r="J161" s="827"/>
      <c r="K161" s="823"/>
      <c r="L161" s="193"/>
      <c r="M161" s="193"/>
      <c r="N161" s="824"/>
      <c r="O161" s="825"/>
      <c r="P161" s="825"/>
      <c r="Q161" s="825"/>
      <c r="R161" s="826"/>
      <c r="S161" s="826"/>
      <c r="T161" s="825"/>
      <c r="U161" s="825"/>
      <c r="V161" s="825"/>
      <c r="W161" s="825"/>
      <c r="X161" s="31"/>
      <c r="Y161" s="711"/>
      <c r="Z161" s="712"/>
      <c r="AA161" s="712"/>
      <c r="AB161" s="712"/>
      <c r="AC161" s="712"/>
      <c r="AD161" s="713"/>
      <c r="AE161" s="713"/>
      <c r="AF161" s="819"/>
    </row>
    <row r="162" spans="1:32" s="604" customFormat="1">
      <c r="A162" s="563" t="s">
        <v>1425</v>
      </c>
      <c r="B162" s="233"/>
      <c r="C162" s="240" t="s">
        <v>1116</v>
      </c>
      <c r="D162" s="184" t="s">
        <v>1096</v>
      </c>
      <c r="E162" s="135"/>
      <c r="F162" s="643"/>
      <c r="G162" s="192"/>
      <c r="H162" s="191"/>
      <c r="I162" s="191"/>
      <c r="J162" s="827"/>
      <c r="K162" s="823"/>
      <c r="L162" s="193"/>
      <c r="M162" s="193"/>
      <c r="N162" s="824"/>
      <c r="O162" s="825"/>
      <c r="P162" s="825"/>
      <c r="Q162" s="825"/>
      <c r="R162" s="826"/>
      <c r="S162" s="826"/>
      <c r="T162" s="825"/>
      <c r="U162" s="825"/>
      <c r="V162" s="825"/>
      <c r="W162" s="825"/>
      <c r="X162" s="31"/>
      <c r="Y162" s="711"/>
      <c r="Z162" s="712"/>
      <c r="AA162" s="712"/>
      <c r="AB162" s="712"/>
      <c r="AC162" s="712"/>
      <c r="AD162" s="713"/>
      <c r="AE162" s="713"/>
      <c r="AF162" s="819"/>
    </row>
    <row r="163" spans="1:32" s="604" customFormat="1">
      <c r="A163" s="563" t="s">
        <v>1426</v>
      </c>
      <c r="B163" s="233"/>
      <c r="C163" s="240" t="s">
        <v>170</v>
      </c>
      <c r="D163" s="184" t="s">
        <v>1096</v>
      </c>
      <c r="E163" s="135"/>
      <c r="F163" s="643"/>
      <c r="G163" s="192"/>
      <c r="H163" s="191"/>
      <c r="I163" s="191"/>
      <c r="J163" s="827"/>
      <c r="K163" s="823"/>
      <c r="L163" s="193"/>
      <c r="M163" s="193"/>
      <c r="N163" s="824"/>
      <c r="O163" s="825"/>
      <c r="P163" s="825"/>
      <c r="Q163" s="825"/>
      <c r="R163" s="826"/>
      <c r="S163" s="826"/>
      <c r="T163" s="825"/>
      <c r="U163" s="825"/>
      <c r="V163" s="825"/>
      <c r="W163" s="825"/>
      <c r="X163" s="31"/>
      <c r="Y163" s="711"/>
      <c r="Z163" s="712"/>
      <c r="AA163" s="712"/>
      <c r="AB163" s="712"/>
      <c r="AC163" s="712"/>
      <c r="AD163" s="713"/>
      <c r="AE163" s="713"/>
      <c r="AF163" s="819"/>
    </row>
    <row r="164" spans="1:32" s="604" customFormat="1">
      <c r="A164" s="563" t="s">
        <v>1427</v>
      </c>
      <c r="B164" s="233"/>
      <c r="C164" s="240" t="s">
        <v>171</v>
      </c>
      <c r="D164" s="184" t="s">
        <v>1096</v>
      </c>
      <c r="E164" s="135"/>
      <c r="F164" s="643"/>
      <c r="G164" s="192"/>
      <c r="H164" s="191"/>
      <c r="I164" s="191"/>
      <c r="J164" s="827"/>
      <c r="K164" s="823"/>
      <c r="L164" s="193"/>
      <c r="M164" s="193"/>
      <c r="N164" s="824"/>
      <c r="O164" s="825"/>
      <c r="P164" s="825"/>
      <c r="Q164" s="825"/>
      <c r="R164" s="826"/>
      <c r="S164" s="826"/>
      <c r="T164" s="825"/>
      <c r="U164" s="825"/>
      <c r="V164" s="825"/>
      <c r="W164" s="825"/>
      <c r="X164" s="31"/>
      <c r="Y164" s="711"/>
      <c r="Z164" s="712"/>
      <c r="AA164" s="712"/>
      <c r="AB164" s="712"/>
      <c r="AC164" s="712"/>
      <c r="AD164" s="713"/>
      <c r="AE164" s="713"/>
      <c r="AF164" s="819"/>
    </row>
    <row r="165" spans="1:32" s="604" customFormat="1">
      <c r="A165" s="563" t="s">
        <v>1428</v>
      </c>
      <c r="B165" s="233"/>
      <c r="C165" s="240" t="s">
        <v>1097</v>
      </c>
      <c r="D165" s="184" t="s">
        <v>1096</v>
      </c>
      <c r="E165" s="135"/>
      <c r="F165" s="643"/>
      <c r="G165" s="192"/>
      <c r="H165" s="191"/>
      <c r="I165" s="191"/>
      <c r="J165" s="827"/>
      <c r="K165" s="823"/>
      <c r="L165" s="193"/>
      <c r="M165" s="193"/>
      <c r="N165" s="824"/>
      <c r="O165" s="825"/>
      <c r="P165" s="825"/>
      <c r="Q165" s="825"/>
      <c r="R165" s="826"/>
      <c r="S165" s="826"/>
      <c r="T165" s="825"/>
      <c r="U165" s="825"/>
      <c r="V165" s="825"/>
      <c r="W165" s="825"/>
      <c r="X165" s="31"/>
      <c r="Y165" s="711"/>
      <c r="Z165" s="712"/>
      <c r="AA165" s="712"/>
      <c r="AB165" s="712"/>
      <c r="AC165" s="712"/>
      <c r="AD165" s="713"/>
      <c r="AE165" s="713"/>
      <c r="AF165" s="819"/>
    </row>
    <row r="166" spans="1:32" s="604" customFormat="1">
      <c r="A166" s="563" t="s">
        <v>1829</v>
      </c>
      <c r="B166" s="234"/>
      <c r="C166" s="241" t="s">
        <v>174</v>
      </c>
      <c r="D166" s="183" t="s">
        <v>50</v>
      </c>
      <c r="E166" s="135">
        <f>3*E159</f>
        <v>324</v>
      </c>
      <c r="F166" s="643"/>
      <c r="G166" s="192"/>
      <c r="H166" s="191"/>
      <c r="I166" s="191"/>
      <c r="J166" s="827"/>
      <c r="K166" s="191"/>
      <c r="L166" s="193"/>
      <c r="M166" s="193"/>
      <c r="N166" s="824"/>
      <c r="O166" s="825"/>
      <c r="P166" s="825"/>
      <c r="Q166" s="825"/>
      <c r="R166" s="826"/>
      <c r="S166" s="826"/>
      <c r="T166" s="825"/>
      <c r="U166" s="825"/>
      <c r="V166" s="825"/>
      <c r="W166" s="825"/>
      <c r="X166" s="31"/>
      <c r="Y166" s="711"/>
      <c r="Z166" s="712"/>
      <c r="AA166" s="712"/>
      <c r="AB166" s="712"/>
      <c r="AC166" s="712"/>
      <c r="AD166" s="713"/>
      <c r="AE166" s="713"/>
      <c r="AF166" s="819"/>
    </row>
    <row r="167" spans="1:32" s="604" customFormat="1" ht="26.25">
      <c r="A167" s="540">
        <v>75</v>
      </c>
      <c r="B167" s="579" t="s">
        <v>175</v>
      </c>
      <c r="C167" s="580" t="s">
        <v>176</v>
      </c>
      <c r="D167" s="203" t="s">
        <v>45</v>
      </c>
      <c r="E167" s="135">
        <v>25.1</v>
      </c>
      <c r="F167" s="643"/>
      <c r="G167" s="191"/>
      <c r="H167" s="191"/>
      <c r="I167" s="856"/>
      <c r="J167" s="857"/>
      <c r="K167" s="191"/>
      <c r="L167" s="193"/>
      <c r="M167" s="193"/>
      <c r="N167" s="824"/>
      <c r="O167" s="825"/>
      <c r="P167" s="825"/>
      <c r="Q167" s="825"/>
      <c r="R167" s="826"/>
      <c r="S167" s="826"/>
      <c r="T167" s="825"/>
      <c r="U167" s="825"/>
      <c r="V167" s="825"/>
      <c r="W167" s="825"/>
      <c r="X167" s="31"/>
      <c r="Y167" s="711"/>
      <c r="Z167" s="712"/>
      <c r="AA167" s="712"/>
      <c r="AB167" s="712"/>
      <c r="AC167" s="712"/>
      <c r="AD167" s="713"/>
      <c r="AE167" s="713"/>
      <c r="AF167" s="819"/>
    </row>
    <row r="168" spans="1:32" s="604" customFormat="1">
      <c r="A168" s="563" t="s">
        <v>1429</v>
      </c>
      <c r="B168" s="233"/>
      <c r="C168" s="240" t="s">
        <v>177</v>
      </c>
      <c r="D168" s="183" t="s">
        <v>50</v>
      </c>
      <c r="E168" s="135">
        <f>E167*0.3</f>
        <v>7.53</v>
      </c>
      <c r="F168" s="643"/>
      <c r="G168" s="192"/>
      <c r="H168" s="191"/>
      <c r="I168" s="191"/>
      <c r="J168" s="827"/>
      <c r="K168" s="191"/>
      <c r="L168" s="193"/>
      <c r="M168" s="193"/>
      <c r="N168" s="824"/>
      <c r="O168" s="825"/>
      <c r="P168" s="825"/>
      <c r="Q168" s="825"/>
      <c r="R168" s="826"/>
      <c r="S168" s="826"/>
      <c r="T168" s="825"/>
      <c r="U168" s="825"/>
      <c r="V168" s="825"/>
      <c r="W168" s="825"/>
      <c r="X168" s="31"/>
      <c r="Y168" s="711"/>
      <c r="Z168" s="712"/>
      <c r="AA168" s="712"/>
      <c r="AB168" s="712"/>
      <c r="AC168" s="712"/>
      <c r="AD168" s="713"/>
      <c r="AE168" s="713"/>
      <c r="AF168" s="819"/>
    </row>
    <row r="169" spans="1:32" s="604" customFormat="1">
      <c r="A169" s="563" t="s">
        <v>1430</v>
      </c>
      <c r="B169" s="233"/>
      <c r="C169" s="240" t="s">
        <v>1015</v>
      </c>
      <c r="D169" s="183" t="s">
        <v>44</v>
      </c>
      <c r="E169" s="135">
        <f>+E167*0.045</f>
        <v>1.1294999999999999</v>
      </c>
      <c r="F169" s="643"/>
      <c r="G169" s="192"/>
      <c r="H169" s="191"/>
      <c r="I169" s="191"/>
      <c r="J169" s="827"/>
      <c r="K169" s="191"/>
      <c r="L169" s="193"/>
      <c r="M169" s="837"/>
      <c r="N169" s="824"/>
      <c r="O169" s="825"/>
      <c r="P169" s="825"/>
      <c r="Q169" s="825"/>
      <c r="R169" s="826"/>
      <c r="S169" s="826"/>
      <c r="T169" s="825"/>
      <c r="U169" s="825"/>
      <c r="V169" s="825"/>
      <c r="W169" s="825"/>
      <c r="X169" s="829"/>
      <c r="Y169" s="711"/>
      <c r="Z169" s="712"/>
      <c r="AA169" s="712"/>
      <c r="AB169" s="712"/>
      <c r="AC169" s="712"/>
      <c r="AD169" s="713"/>
      <c r="AE169" s="713"/>
      <c r="AF169" s="819"/>
    </row>
    <row r="170" spans="1:32" s="604" customFormat="1">
      <c r="A170" s="563" t="s">
        <v>1431</v>
      </c>
      <c r="B170" s="233"/>
      <c r="C170" s="240" t="s">
        <v>178</v>
      </c>
      <c r="D170" s="183" t="s">
        <v>50</v>
      </c>
      <c r="E170" s="135">
        <f>80*E167</f>
        <v>2008</v>
      </c>
      <c r="F170" s="643"/>
      <c r="G170" s="192"/>
      <c r="H170" s="191"/>
      <c r="I170" s="191"/>
      <c r="J170" s="827"/>
      <c r="K170" s="191"/>
      <c r="L170" s="193"/>
      <c r="M170" s="193"/>
      <c r="N170" s="824"/>
      <c r="O170" s="825"/>
      <c r="P170" s="825"/>
      <c r="Q170" s="825"/>
      <c r="R170" s="826"/>
      <c r="S170" s="826"/>
      <c r="T170" s="825"/>
      <c r="U170" s="825"/>
      <c r="V170" s="825"/>
      <c r="W170" s="825"/>
      <c r="X170" s="822"/>
      <c r="Y170" s="711"/>
      <c r="Z170" s="712"/>
      <c r="AA170" s="712"/>
      <c r="AB170" s="712"/>
      <c r="AC170" s="712"/>
      <c r="AD170" s="713"/>
      <c r="AE170" s="713"/>
      <c r="AF170" s="819"/>
    </row>
    <row r="171" spans="1:32" s="604" customFormat="1">
      <c r="A171" s="563" t="s">
        <v>1432</v>
      </c>
      <c r="B171" s="234"/>
      <c r="C171" s="241" t="s">
        <v>179</v>
      </c>
      <c r="D171" s="183" t="s">
        <v>50</v>
      </c>
      <c r="E171" s="135">
        <f>4*E167</f>
        <v>100.4</v>
      </c>
      <c r="F171" s="643"/>
      <c r="G171" s="192"/>
      <c r="H171" s="191"/>
      <c r="I171" s="191"/>
      <c r="J171" s="827"/>
      <c r="K171" s="191"/>
      <c r="L171" s="193"/>
      <c r="M171" s="193"/>
      <c r="N171" s="824"/>
      <c r="O171" s="825"/>
      <c r="P171" s="825"/>
      <c r="Q171" s="825"/>
      <c r="R171" s="826"/>
      <c r="S171" s="826"/>
      <c r="T171" s="825"/>
      <c r="U171" s="825"/>
      <c r="V171" s="825"/>
      <c r="W171" s="825"/>
      <c r="X171" s="822"/>
      <c r="Y171" s="711"/>
      <c r="Z171" s="712"/>
      <c r="AA171" s="712"/>
      <c r="AB171" s="712"/>
      <c r="AC171" s="712"/>
      <c r="AD171" s="713"/>
      <c r="AE171" s="713"/>
      <c r="AF171" s="819"/>
    </row>
    <row r="172" spans="1:32" s="604" customFormat="1">
      <c r="A172" s="540">
        <v>76</v>
      </c>
      <c r="B172" s="579" t="s">
        <v>180</v>
      </c>
      <c r="C172" s="580" t="s">
        <v>181</v>
      </c>
      <c r="D172" s="203" t="s">
        <v>45</v>
      </c>
      <c r="E172" s="135">
        <v>928.4</v>
      </c>
      <c r="F172" s="643"/>
      <c r="G172" s="191"/>
      <c r="H172" s="191"/>
      <c r="I172" s="856"/>
      <c r="J172" s="857"/>
      <c r="K172" s="191"/>
      <c r="L172" s="193"/>
      <c r="M172" s="193"/>
      <c r="N172" s="824"/>
      <c r="O172" s="825"/>
      <c r="P172" s="825"/>
      <c r="Q172" s="825"/>
      <c r="R172" s="826"/>
      <c r="S172" s="826"/>
      <c r="T172" s="825"/>
      <c r="U172" s="825"/>
      <c r="V172" s="825"/>
      <c r="W172" s="825"/>
      <c r="X172" s="822"/>
      <c r="Y172" s="711"/>
      <c r="Z172" s="712"/>
      <c r="AA172" s="712"/>
      <c r="AB172" s="712"/>
      <c r="AC172" s="712"/>
      <c r="AD172" s="713"/>
      <c r="AE172" s="713"/>
      <c r="AF172" s="819"/>
    </row>
    <row r="173" spans="1:32" s="604" customFormat="1" ht="26.25">
      <c r="A173" s="563" t="s">
        <v>1433</v>
      </c>
      <c r="B173" s="235"/>
      <c r="C173" s="240" t="s">
        <v>1784</v>
      </c>
      <c r="D173" s="183" t="s">
        <v>44</v>
      </c>
      <c r="E173" s="135">
        <f>+E172*0.03</f>
        <v>27.851999999999997</v>
      </c>
      <c r="F173" s="643"/>
      <c r="G173" s="192"/>
      <c r="H173" s="191"/>
      <c r="I173" s="856"/>
      <c r="J173" s="827"/>
      <c r="K173" s="191"/>
      <c r="L173" s="193"/>
      <c r="M173" s="837"/>
      <c r="N173" s="824"/>
      <c r="O173" s="825"/>
      <c r="P173" s="825"/>
      <c r="Q173" s="825"/>
      <c r="R173" s="826"/>
      <c r="S173" s="826"/>
      <c r="T173" s="825"/>
      <c r="U173" s="825"/>
      <c r="V173" s="825"/>
      <c r="W173" s="825"/>
      <c r="X173" s="829"/>
      <c r="Y173" s="711"/>
      <c r="Z173" s="712"/>
      <c r="AA173" s="712"/>
      <c r="AB173" s="712"/>
      <c r="AC173" s="712"/>
      <c r="AD173" s="713"/>
      <c r="AE173" s="713"/>
      <c r="AF173" s="819"/>
    </row>
    <row r="174" spans="1:32" s="604" customFormat="1">
      <c r="A174" s="563" t="s">
        <v>1434</v>
      </c>
      <c r="B174" s="233"/>
      <c r="C174" s="240" t="s">
        <v>182</v>
      </c>
      <c r="D174" s="183" t="s">
        <v>45</v>
      </c>
      <c r="E174" s="135">
        <f>E172*1.05</f>
        <v>974.82</v>
      </c>
      <c r="F174" s="643"/>
      <c r="G174" s="192"/>
      <c r="H174" s="191"/>
      <c r="I174" s="191"/>
      <c r="J174" s="827"/>
      <c r="K174" s="191"/>
      <c r="L174" s="193"/>
      <c r="M174" s="193"/>
      <c r="N174" s="824"/>
      <c r="O174" s="825"/>
      <c r="P174" s="825"/>
      <c r="Q174" s="825"/>
      <c r="R174" s="826"/>
      <c r="S174" s="826"/>
      <c r="T174" s="825"/>
      <c r="U174" s="825"/>
      <c r="V174" s="825"/>
      <c r="W174" s="825"/>
      <c r="X174" s="822"/>
      <c r="Y174" s="711"/>
      <c r="Z174" s="712"/>
      <c r="AA174" s="712"/>
      <c r="AB174" s="712"/>
      <c r="AC174" s="712"/>
      <c r="AD174" s="713"/>
      <c r="AE174" s="713"/>
      <c r="AF174" s="819"/>
    </row>
    <row r="175" spans="1:32" s="604" customFormat="1">
      <c r="A175" s="563" t="s">
        <v>1435</v>
      </c>
      <c r="B175" s="233"/>
      <c r="C175" s="240" t="s">
        <v>170</v>
      </c>
      <c r="D175" s="183" t="s">
        <v>45</v>
      </c>
      <c r="E175" s="135">
        <f>E172*1.05</f>
        <v>974.82</v>
      </c>
      <c r="F175" s="643"/>
      <c r="G175" s="192"/>
      <c r="H175" s="191"/>
      <c r="I175" s="191"/>
      <c r="J175" s="827"/>
      <c r="K175" s="191"/>
      <c r="L175" s="193"/>
      <c r="M175" s="193"/>
      <c r="N175" s="824"/>
      <c r="O175" s="825"/>
      <c r="P175" s="825"/>
      <c r="Q175" s="825"/>
      <c r="R175" s="826"/>
      <c r="S175" s="826"/>
      <c r="T175" s="825"/>
      <c r="U175" s="825"/>
      <c r="V175" s="825"/>
      <c r="W175" s="825"/>
      <c r="X175" s="822"/>
      <c r="Y175" s="711"/>
      <c r="Z175" s="712"/>
      <c r="AA175" s="712"/>
      <c r="AB175" s="712"/>
      <c r="AC175" s="712"/>
      <c r="AD175" s="713"/>
      <c r="AE175" s="713"/>
      <c r="AF175" s="819"/>
    </row>
    <row r="176" spans="1:32" s="604" customFormat="1">
      <c r="A176" s="563" t="s">
        <v>1436</v>
      </c>
      <c r="B176" s="233"/>
      <c r="C176" s="240" t="s">
        <v>171</v>
      </c>
      <c r="D176" s="183" t="s">
        <v>45</v>
      </c>
      <c r="E176" s="135">
        <f>E172*1.1</f>
        <v>1021.24</v>
      </c>
      <c r="F176" s="643"/>
      <c r="G176" s="192"/>
      <c r="H176" s="191"/>
      <c r="I176" s="191"/>
      <c r="J176" s="827"/>
      <c r="K176" s="191"/>
      <c r="L176" s="193"/>
      <c r="M176" s="193"/>
      <c r="N176" s="824"/>
      <c r="O176" s="825"/>
      <c r="P176" s="825"/>
      <c r="Q176" s="825"/>
      <c r="R176" s="826"/>
      <c r="S176" s="826"/>
      <c r="T176" s="825"/>
      <c r="U176" s="825"/>
      <c r="V176" s="825"/>
      <c r="W176" s="825"/>
      <c r="X176" s="822"/>
      <c r="Y176" s="711"/>
      <c r="Z176" s="712"/>
      <c r="AA176" s="712"/>
      <c r="AB176" s="712"/>
      <c r="AC176" s="712"/>
      <c r="AD176" s="713"/>
      <c r="AE176" s="713"/>
      <c r="AF176" s="819"/>
    </row>
    <row r="177" spans="1:32" s="604" customFormat="1">
      <c r="A177" s="563" t="s">
        <v>1830</v>
      </c>
      <c r="B177" s="234"/>
      <c r="C177" s="241" t="s">
        <v>183</v>
      </c>
      <c r="D177" s="183" t="s">
        <v>44</v>
      </c>
      <c r="E177" s="135">
        <f>E172*1.1*0.06</f>
        <v>61.2744</v>
      </c>
      <c r="F177" s="643"/>
      <c r="G177" s="192"/>
      <c r="H177" s="191"/>
      <c r="I177" s="191"/>
      <c r="J177" s="827"/>
      <c r="K177" s="191"/>
      <c r="L177" s="193"/>
      <c r="M177" s="193"/>
      <c r="N177" s="824"/>
      <c r="O177" s="825"/>
      <c r="P177" s="825"/>
      <c r="Q177" s="825"/>
      <c r="R177" s="826"/>
      <c r="S177" s="826"/>
      <c r="T177" s="825"/>
      <c r="U177" s="825"/>
      <c r="V177" s="825"/>
      <c r="W177" s="825"/>
      <c r="X177" s="822"/>
      <c r="Y177" s="711"/>
      <c r="Z177" s="712"/>
      <c r="AA177" s="712"/>
      <c r="AB177" s="712"/>
      <c r="AC177" s="712"/>
      <c r="AD177" s="713"/>
      <c r="AE177" s="713"/>
      <c r="AF177" s="819"/>
    </row>
    <row r="178" spans="1:32" s="604" customFormat="1">
      <c r="A178" s="540">
        <v>77</v>
      </c>
      <c r="B178" s="579" t="s">
        <v>184</v>
      </c>
      <c r="C178" s="580" t="s">
        <v>281</v>
      </c>
      <c r="D178" s="203" t="s">
        <v>45</v>
      </c>
      <c r="E178" s="135">
        <v>91.4</v>
      </c>
      <c r="F178" s="643"/>
      <c r="G178" s="191"/>
      <c r="H178" s="191"/>
      <c r="I178" s="856"/>
      <c r="J178" s="857"/>
      <c r="K178" s="191"/>
      <c r="L178" s="193"/>
      <c r="M178" s="193"/>
      <c r="N178" s="824"/>
      <c r="O178" s="825"/>
      <c r="P178" s="825"/>
      <c r="Q178" s="825"/>
      <c r="R178" s="826"/>
      <c r="S178" s="826"/>
      <c r="T178" s="825"/>
      <c r="U178" s="825"/>
      <c r="V178" s="825"/>
      <c r="W178" s="825"/>
      <c r="X178" s="822"/>
      <c r="Y178" s="711"/>
      <c r="Z178" s="712"/>
      <c r="AA178" s="712"/>
      <c r="AB178" s="712"/>
      <c r="AC178" s="712"/>
      <c r="AD178" s="713"/>
      <c r="AE178" s="713"/>
      <c r="AF178" s="819"/>
    </row>
    <row r="179" spans="1:32" s="604" customFormat="1" ht="26.25">
      <c r="A179" s="962" t="s">
        <v>1437</v>
      </c>
      <c r="B179" s="235"/>
      <c r="C179" s="240" t="s">
        <v>1784</v>
      </c>
      <c r="D179" s="183" t="s">
        <v>44</v>
      </c>
      <c r="E179" s="135">
        <f>+E178*0.03</f>
        <v>2.742</v>
      </c>
      <c r="F179" s="643"/>
      <c r="G179" s="852"/>
      <c r="H179" s="191"/>
      <c r="I179" s="856"/>
      <c r="J179" s="827"/>
      <c r="K179" s="191"/>
      <c r="L179" s="193"/>
      <c r="M179" s="837"/>
      <c r="N179" s="824"/>
      <c r="O179" s="825"/>
      <c r="P179" s="825"/>
      <c r="Q179" s="825"/>
      <c r="R179" s="826"/>
      <c r="S179" s="826"/>
      <c r="T179" s="825"/>
      <c r="U179" s="825"/>
      <c r="V179" s="825"/>
      <c r="W179" s="825"/>
      <c r="X179" s="829"/>
      <c r="Y179" s="711"/>
      <c r="Z179" s="712"/>
      <c r="AA179" s="712"/>
      <c r="AB179" s="712"/>
      <c r="AC179" s="712"/>
      <c r="AD179" s="713"/>
      <c r="AE179" s="713"/>
      <c r="AF179" s="819"/>
    </row>
    <row r="180" spans="1:32" s="604" customFormat="1">
      <c r="A180" s="563" t="s">
        <v>1438</v>
      </c>
      <c r="B180" s="233"/>
      <c r="C180" s="240" t="s">
        <v>182</v>
      </c>
      <c r="D180" s="183" t="s">
        <v>45</v>
      </c>
      <c r="E180" s="135">
        <f>E178*1.05</f>
        <v>95.970000000000013</v>
      </c>
      <c r="F180" s="643"/>
      <c r="G180" s="192"/>
      <c r="H180" s="191"/>
      <c r="I180" s="191"/>
      <c r="J180" s="827"/>
      <c r="K180" s="191"/>
      <c r="L180" s="193"/>
      <c r="M180" s="193"/>
      <c r="N180" s="824"/>
      <c r="O180" s="825"/>
      <c r="P180" s="825"/>
      <c r="Q180" s="825"/>
      <c r="R180" s="826"/>
      <c r="S180" s="826"/>
      <c r="T180" s="825"/>
      <c r="U180" s="825"/>
      <c r="V180" s="825"/>
      <c r="W180" s="825"/>
      <c r="X180" s="31"/>
      <c r="Y180" s="711"/>
      <c r="Z180" s="712"/>
      <c r="AA180" s="712"/>
      <c r="AB180" s="712"/>
      <c r="AC180" s="712"/>
      <c r="AD180" s="713"/>
      <c r="AE180" s="713"/>
      <c r="AF180" s="819"/>
    </row>
    <row r="181" spans="1:32" s="604" customFormat="1">
      <c r="A181" s="962" t="s">
        <v>1439</v>
      </c>
      <c r="B181" s="233"/>
      <c r="C181" s="240" t="s">
        <v>170</v>
      </c>
      <c r="D181" s="183" t="s">
        <v>45</v>
      </c>
      <c r="E181" s="135">
        <f>E178*1.05</f>
        <v>95.970000000000013</v>
      </c>
      <c r="F181" s="643"/>
      <c r="G181" s="192"/>
      <c r="H181" s="191"/>
      <c r="I181" s="191"/>
      <c r="J181" s="827"/>
      <c r="K181" s="191"/>
      <c r="L181" s="193"/>
      <c r="M181" s="193"/>
      <c r="N181" s="824"/>
      <c r="O181" s="825"/>
      <c r="P181" s="825"/>
      <c r="Q181" s="825"/>
      <c r="R181" s="826"/>
      <c r="S181" s="826"/>
      <c r="T181" s="825"/>
      <c r="U181" s="825"/>
      <c r="V181" s="825"/>
      <c r="W181" s="825"/>
      <c r="X181" s="31"/>
      <c r="Y181" s="711"/>
      <c r="Z181" s="712"/>
      <c r="AA181" s="712"/>
      <c r="AB181" s="712"/>
      <c r="AC181" s="712"/>
      <c r="AD181" s="713"/>
      <c r="AE181" s="713"/>
      <c r="AF181" s="819"/>
    </row>
    <row r="182" spans="1:32" s="604" customFormat="1">
      <c r="A182" s="563" t="s">
        <v>1440</v>
      </c>
      <c r="B182" s="233"/>
      <c r="C182" s="240" t="s">
        <v>171</v>
      </c>
      <c r="D182" s="183" t="s">
        <v>45</v>
      </c>
      <c r="E182" s="135">
        <f>E178*1.1</f>
        <v>100.54000000000002</v>
      </c>
      <c r="F182" s="643"/>
      <c r="G182" s="192"/>
      <c r="H182" s="191"/>
      <c r="I182" s="191"/>
      <c r="J182" s="827"/>
      <c r="K182" s="191"/>
      <c r="L182" s="193"/>
      <c r="M182" s="193"/>
      <c r="N182" s="824"/>
      <c r="O182" s="825"/>
      <c r="P182" s="825"/>
      <c r="Q182" s="825"/>
      <c r="R182" s="826"/>
      <c r="S182" s="826"/>
      <c r="T182" s="825"/>
      <c r="U182" s="825"/>
      <c r="V182" s="825"/>
      <c r="W182" s="825"/>
      <c r="X182" s="31"/>
      <c r="Y182" s="711"/>
      <c r="Z182" s="712"/>
      <c r="AA182" s="712"/>
      <c r="AB182" s="712"/>
      <c r="AC182" s="712"/>
      <c r="AD182" s="713"/>
      <c r="AE182" s="713"/>
      <c r="AF182" s="819"/>
    </row>
    <row r="183" spans="1:32" s="604" customFormat="1">
      <c r="A183" s="962" t="s">
        <v>1441</v>
      </c>
      <c r="B183" s="233"/>
      <c r="C183" s="240" t="s">
        <v>183</v>
      </c>
      <c r="D183" s="183" t="s">
        <v>44</v>
      </c>
      <c r="E183" s="135">
        <f>E178*1.1*0.06</f>
        <v>6.0324000000000009</v>
      </c>
      <c r="F183" s="643"/>
      <c r="G183" s="192"/>
      <c r="H183" s="191"/>
      <c r="I183" s="191"/>
      <c r="J183" s="827"/>
      <c r="K183" s="191"/>
      <c r="L183" s="193"/>
      <c r="M183" s="193"/>
      <c r="N183" s="824"/>
      <c r="O183" s="825"/>
      <c r="P183" s="825"/>
      <c r="Q183" s="825"/>
      <c r="R183" s="826"/>
      <c r="S183" s="826"/>
      <c r="T183" s="825"/>
      <c r="U183" s="825"/>
      <c r="V183" s="825"/>
      <c r="W183" s="825"/>
      <c r="X183" s="31"/>
      <c r="Y183" s="711"/>
      <c r="Z183" s="712"/>
      <c r="AA183" s="712"/>
      <c r="AB183" s="712"/>
      <c r="AC183" s="712"/>
      <c r="AD183" s="713"/>
      <c r="AE183" s="713"/>
      <c r="AF183" s="819"/>
    </row>
    <row r="184" spans="1:32" s="604" customFormat="1">
      <c r="A184" s="563" t="s">
        <v>1831</v>
      </c>
      <c r="B184" s="234"/>
      <c r="C184" s="241" t="s">
        <v>174</v>
      </c>
      <c r="D184" s="183" t="s">
        <v>50</v>
      </c>
      <c r="E184" s="135">
        <f>3*E178</f>
        <v>274.20000000000005</v>
      </c>
      <c r="F184" s="643"/>
      <c r="G184" s="192"/>
      <c r="H184" s="191"/>
      <c r="I184" s="191"/>
      <c r="J184" s="827"/>
      <c r="K184" s="191"/>
      <c r="L184" s="193"/>
      <c r="M184" s="193"/>
      <c r="N184" s="824"/>
      <c r="O184" s="825"/>
      <c r="P184" s="825"/>
      <c r="Q184" s="825"/>
      <c r="R184" s="826"/>
      <c r="S184" s="826"/>
      <c r="T184" s="825"/>
      <c r="U184" s="825"/>
      <c r="V184" s="825"/>
      <c r="W184" s="825"/>
      <c r="X184" s="31"/>
      <c r="Y184" s="711"/>
      <c r="Z184" s="712"/>
      <c r="AA184" s="712"/>
      <c r="AB184" s="712"/>
      <c r="AC184" s="712"/>
      <c r="AD184" s="713"/>
      <c r="AE184" s="713"/>
      <c r="AF184" s="819"/>
    </row>
    <row r="185" spans="1:32" s="604" customFormat="1">
      <c r="A185" s="540">
        <v>78</v>
      </c>
      <c r="B185" s="579" t="s">
        <v>185</v>
      </c>
      <c r="C185" s="580" t="s">
        <v>186</v>
      </c>
      <c r="D185" s="203" t="s">
        <v>45</v>
      </c>
      <c r="E185" s="135">
        <v>563</v>
      </c>
      <c r="F185" s="643"/>
      <c r="G185" s="191"/>
      <c r="H185" s="191"/>
      <c r="I185" s="856"/>
      <c r="J185" s="857"/>
      <c r="K185" s="191"/>
      <c r="L185" s="193"/>
      <c r="M185" s="193"/>
      <c r="N185" s="824"/>
      <c r="O185" s="825"/>
      <c r="P185" s="825"/>
      <c r="Q185" s="825"/>
      <c r="R185" s="826"/>
      <c r="S185" s="826"/>
      <c r="T185" s="825"/>
      <c r="U185" s="825"/>
      <c r="V185" s="825"/>
      <c r="W185" s="825"/>
      <c r="X185" s="31"/>
      <c r="Y185" s="711"/>
      <c r="Z185" s="712"/>
      <c r="AA185" s="712"/>
      <c r="AB185" s="712"/>
      <c r="AC185" s="712"/>
      <c r="AD185" s="713"/>
      <c r="AE185" s="713"/>
      <c r="AF185" s="819"/>
    </row>
    <row r="186" spans="1:32" s="604" customFormat="1" ht="26.25">
      <c r="A186" s="962" t="s">
        <v>1442</v>
      </c>
      <c r="B186" s="233"/>
      <c r="C186" s="240" t="s">
        <v>1813</v>
      </c>
      <c r="D186" s="183" t="s">
        <v>45</v>
      </c>
      <c r="E186" s="135">
        <f>E185*1.1</f>
        <v>619.30000000000007</v>
      </c>
      <c r="F186" s="643"/>
      <c r="G186" s="192"/>
      <c r="H186" s="191"/>
      <c r="I186" s="191"/>
      <c r="J186" s="827"/>
      <c r="K186" s="191"/>
      <c r="L186" s="193"/>
      <c r="M186" s="193"/>
      <c r="N186" s="824"/>
      <c r="O186" s="825"/>
      <c r="P186" s="825"/>
      <c r="Q186" s="825"/>
      <c r="R186" s="826"/>
      <c r="S186" s="826"/>
      <c r="T186" s="825"/>
      <c r="U186" s="825"/>
      <c r="V186" s="825"/>
      <c r="W186" s="825"/>
      <c r="X186" s="31"/>
      <c r="Y186" s="711"/>
      <c r="Z186" s="712"/>
      <c r="AA186" s="712"/>
      <c r="AB186" s="712"/>
      <c r="AC186" s="712"/>
      <c r="AD186" s="713"/>
      <c r="AE186" s="713"/>
      <c r="AF186" s="819"/>
    </row>
    <row r="187" spans="1:32" s="604" customFormat="1">
      <c r="A187" s="563" t="s">
        <v>1443</v>
      </c>
      <c r="B187" s="233"/>
      <c r="C187" s="240" t="s">
        <v>187</v>
      </c>
      <c r="D187" s="183" t="s">
        <v>44</v>
      </c>
      <c r="E187" s="135">
        <f>1.1*84*0.05*0.2*1.5</f>
        <v>1.3860000000000001</v>
      </c>
      <c r="F187" s="643"/>
      <c r="G187" s="192"/>
      <c r="H187" s="191"/>
      <c r="I187" s="191"/>
      <c r="J187" s="827"/>
      <c r="K187" s="191"/>
      <c r="L187" s="193"/>
      <c r="M187" s="193"/>
      <c r="N187" s="824"/>
      <c r="O187" s="825"/>
      <c r="P187" s="825"/>
      <c r="Q187" s="825"/>
      <c r="R187" s="826"/>
      <c r="S187" s="826"/>
      <c r="T187" s="825"/>
      <c r="U187" s="825"/>
      <c r="V187" s="825"/>
      <c r="W187" s="825"/>
      <c r="X187" s="31"/>
      <c r="Y187" s="711"/>
      <c r="Z187" s="712"/>
      <c r="AA187" s="712"/>
      <c r="AB187" s="712"/>
      <c r="AC187" s="712"/>
      <c r="AD187" s="713"/>
      <c r="AE187" s="713"/>
      <c r="AF187" s="819"/>
    </row>
    <row r="188" spans="1:32" s="604" customFormat="1">
      <c r="A188" s="563" t="s">
        <v>1444</v>
      </c>
      <c r="B188" s="233"/>
      <c r="C188" s="240" t="s">
        <v>188</v>
      </c>
      <c r="D188" s="183" t="s">
        <v>44</v>
      </c>
      <c r="E188" s="135">
        <f>36.5*0.035*1.1</f>
        <v>1.4052500000000001</v>
      </c>
      <c r="F188" s="643"/>
      <c r="G188" s="192"/>
      <c r="H188" s="191"/>
      <c r="I188" s="191"/>
      <c r="J188" s="827"/>
      <c r="K188" s="191"/>
      <c r="L188" s="193"/>
      <c r="M188" s="193"/>
      <c r="N188" s="824"/>
      <c r="O188" s="825"/>
      <c r="P188" s="825"/>
      <c r="Q188" s="825"/>
      <c r="R188" s="826"/>
      <c r="S188" s="826"/>
      <c r="T188" s="825"/>
      <c r="U188" s="825"/>
      <c r="V188" s="825"/>
      <c r="W188" s="825"/>
      <c r="X188" s="31"/>
      <c r="Y188" s="711"/>
      <c r="Z188" s="712"/>
      <c r="AA188" s="712"/>
      <c r="AB188" s="712"/>
      <c r="AC188" s="712"/>
      <c r="AD188" s="713"/>
      <c r="AE188" s="713"/>
      <c r="AF188" s="819"/>
    </row>
    <row r="189" spans="1:32" s="604" customFormat="1">
      <c r="A189" s="563" t="s">
        <v>1445</v>
      </c>
      <c r="B189" s="233"/>
      <c r="C189" s="240" t="s">
        <v>1100</v>
      </c>
      <c r="D189" s="183" t="s">
        <v>45</v>
      </c>
      <c r="E189" s="135">
        <f>E185*1.1</f>
        <v>619.30000000000007</v>
      </c>
      <c r="F189" s="643"/>
      <c r="G189" s="192"/>
      <c r="H189" s="191"/>
      <c r="I189" s="191"/>
      <c r="J189" s="827"/>
      <c r="K189" s="191"/>
      <c r="L189" s="193"/>
      <c r="M189" s="193"/>
      <c r="N189" s="824"/>
      <c r="O189" s="825"/>
      <c r="P189" s="825"/>
      <c r="Q189" s="825"/>
      <c r="R189" s="826"/>
      <c r="S189" s="826"/>
      <c r="T189" s="825"/>
      <c r="U189" s="825"/>
      <c r="V189" s="825"/>
      <c r="W189" s="825"/>
      <c r="X189" s="31"/>
      <c r="Y189" s="711"/>
      <c r="Z189" s="712"/>
      <c r="AA189" s="712"/>
      <c r="AB189" s="712"/>
      <c r="AC189" s="712"/>
      <c r="AD189" s="713"/>
      <c r="AE189" s="713"/>
      <c r="AF189" s="712"/>
    </row>
    <row r="190" spans="1:32" s="604" customFormat="1">
      <c r="A190" s="619"/>
      <c r="B190" s="247"/>
      <c r="C190" s="248" t="s">
        <v>189</v>
      </c>
      <c r="D190" s="411"/>
      <c r="E190" s="406"/>
      <c r="F190" s="643"/>
      <c r="G190" s="813"/>
      <c r="H190" s="813"/>
      <c r="I190" s="813"/>
      <c r="J190" s="814"/>
      <c r="K190" s="813"/>
      <c r="L190" s="832"/>
      <c r="M190" s="832"/>
      <c r="N190" s="816"/>
      <c r="O190" s="817"/>
      <c r="P190" s="817"/>
      <c r="Q190" s="817"/>
      <c r="R190" s="818"/>
      <c r="S190" s="818"/>
      <c r="T190" s="817"/>
      <c r="U190" s="817"/>
      <c r="V190" s="817"/>
      <c r="W190" s="817"/>
      <c r="X190" s="31"/>
      <c r="Y190" s="711"/>
      <c r="Z190" s="712"/>
      <c r="AA190" s="712"/>
      <c r="AB190" s="712"/>
      <c r="AC190" s="712"/>
      <c r="AD190" s="713"/>
      <c r="AE190" s="713"/>
      <c r="AF190" s="819"/>
    </row>
    <row r="191" spans="1:32" s="604" customFormat="1">
      <c r="A191" s="540">
        <v>79</v>
      </c>
      <c r="B191" s="233"/>
      <c r="C191" s="242" t="s">
        <v>1775</v>
      </c>
      <c r="D191" s="183" t="s">
        <v>45</v>
      </c>
      <c r="E191" s="135">
        <v>347.7</v>
      </c>
      <c r="F191" s="643"/>
      <c r="G191" s="191"/>
      <c r="H191" s="191"/>
      <c r="I191" s="191"/>
      <c r="J191" s="857"/>
      <c r="K191" s="191"/>
      <c r="L191" s="193"/>
      <c r="M191" s="193"/>
      <c r="N191" s="824"/>
      <c r="O191" s="825"/>
      <c r="P191" s="825"/>
      <c r="Q191" s="825"/>
      <c r="R191" s="826"/>
      <c r="S191" s="826"/>
      <c r="T191" s="825"/>
      <c r="U191" s="825"/>
      <c r="V191" s="825"/>
      <c r="W191" s="825"/>
      <c r="X191" s="31"/>
      <c r="Y191" s="711"/>
      <c r="Z191" s="712"/>
      <c r="AA191" s="712"/>
      <c r="AB191" s="712"/>
      <c r="AC191" s="712"/>
      <c r="AD191" s="713"/>
      <c r="AE191" s="713"/>
      <c r="AF191" s="819"/>
    </row>
    <row r="192" spans="1:32" s="604" customFormat="1">
      <c r="A192" s="563" t="s">
        <v>1446</v>
      </c>
      <c r="B192" s="233"/>
      <c r="C192" s="240" t="s">
        <v>177</v>
      </c>
      <c r="D192" s="183" t="s">
        <v>190</v>
      </c>
      <c r="E192" s="135">
        <f>0.2*E191</f>
        <v>69.540000000000006</v>
      </c>
      <c r="F192" s="643"/>
      <c r="G192" s="192"/>
      <c r="H192" s="191"/>
      <c r="I192" s="191"/>
      <c r="J192" s="827"/>
      <c r="K192" s="191"/>
      <c r="L192" s="193"/>
      <c r="M192" s="193"/>
      <c r="N192" s="824"/>
      <c r="O192" s="825"/>
      <c r="P192" s="825"/>
      <c r="Q192" s="825"/>
      <c r="R192" s="826"/>
      <c r="S192" s="826"/>
      <c r="T192" s="825"/>
      <c r="U192" s="825"/>
      <c r="V192" s="825"/>
      <c r="W192" s="825"/>
      <c r="X192" s="31"/>
      <c r="Y192" s="711"/>
      <c r="Z192" s="712"/>
      <c r="AA192" s="712"/>
      <c r="AB192" s="712"/>
      <c r="AC192" s="712"/>
      <c r="AD192" s="713"/>
      <c r="AE192" s="713"/>
      <c r="AF192" s="819"/>
    </row>
    <row r="193" spans="1:32" s="604" customFormat="1">
      <c r="A193" s="563" t="s">
        <v>1447</v>
      </c>
      <c r="B193" s="233"/>
      <c r="C193" s="240" t="s">
        <v>191</v>
      </c>
      <c r="D193" s="183" t="s">
        <v>50</v>
      </c>
      <c r="E193" s="135">
        <f>4*E191</f>
        <v>1390.8</v>
      </c>
      <c r="F193" s="643"/>
      <c r="G193" s="192"/>
      <c r="H193" s="191"/>
      <c r="I193" s="191"/>
      <c r="J193" s="827"/>
      <c r="K193" s="191"/>
      <c r="L193" s="193"/>
      <c r="M193" s="193"/>
      <c r="N193" s="824"/>
      <c r="O193" s="825"/>
      <c r="P193" s="825"/>
      <c r="Q193" s="825"/>
      <c r="R193" s="826"/>
      <c r="S193" s="826"/>
      <c r="T193" s="825"/>
      <c r="U193" s="825"/>
      <c r="V193" s="825"/>
      <c r="W193" s="825"/>
      <c r="X193" s="31"/>
      <c r="Y193" s="711"/>
      <c r="Z193" s="712"/>
      <c r="AA193" s="712"/>
      <c r="AB193" s="712"/>
      <c r="AC193" s="712"/>
      <c r="AD193" s="713"/>
      <c r="AE193" s="713"/>
      <c r="AF193" s="819"/>
    </row>
    <row r="194" spans="1:32" s="604" customFormat="1" ht="26.25">
      <c r="A194" s="563" t="s">
        <v>1448</v>
      </c>
      <c r="B194" s="233"/>
      <c r="C194" s="240" t="s">
        <v>1026</v>
      </c>
      <c r="D194" s="183" t="s">
        <v>45</v>
      </c>
      <c r="E194" s="135">
        <f>E191*1.1</f>
        <v>382.47</v>
      </c>
      <c r="F194" s="643"/>
      <c r="G194" s="192"/>
      <c r="H194" s="191"/>
      <c r="I194" s="191"/>
      <c r="J194" s="827"/>
      <c r="K194" s="191"/>
      <c r="L194" s="193"/>
      <c r="M194" s="193"/>
      <c r="N194" s="824"/>
      <c r="O194" s="825"/>
      <c r="P194" s="825"/>
      <c r="Q194" s="825"/>
      <c r="R194" s="826"/>
      <c r="S194" s="826"/>
      <c r="T194" s="825"/>
      <c r="U194" s="825"/>
      <c r="V194" s="825"/>
      <c r="W194" s="825"/>
      <c r="X194" s="31"/>
      <c r="Y194" s="711"/>
      <c r="Z194" s="712"/>
      <c r="AA194" s="712"/>
      <c r="AB194" s="712"/>
      <c r="AC194" s="712"/>
      <c r="AD194" s="713"/>
      <c r="AE194" s="713"/>
      <c r="AF194" s="819"/>
    </row>
    <row r="195" spans="1:32" s="604" customFormat="1">
      <c r="A195" s="563" t="s">
        <v>1449</v>
      </c>
      <c r="B195" s="233"/>
      <c r="C195" s="240" t="s">
        <v>192</v>
      </c>
      <c r="D195" s="183" t="s">
        <v>50</v>
      </c>
      <c r="E195" s="135">
        <f>E191*1.2</f>
        <v>417.23999999999995</v>
      </c>
      <c r="F195" s="643"/>
      <c r="G195" s="192"/>
      <c r="H195" s="191"/>
      <c r="I195" s="191"/>
      <c r="J195" s="827"/>
      <c r="K195" s="191"/>
      <c r="L195" s="193"/>
      <c r="M195" s="193"/>
      <c r="N195" s="824"/>
      <c r="O195" s="825"/>
      <c r="P195" s="825"/>
      <c r="Q195" s="825"/>
      <c r="R195" s="826"/>
      <c r="S195" s="826"/>
      <c r="T195" s="825"/>
      <c r="U195" s="825"/>
      <c r="V195" s="825"/>
      <c r="W195" s="825"/>
      <c r="X195" s="31"/>
      <c r="Y195" s="711"/>
      <c r="Z195" s="712"/>
      <c r="AA195" s="712"/>
      <c r="AB195" s="712"/>
      <c r="AC195" s="712"/>
      <c r="AD195" s="713"/>
      <c r="AE195" s="713"/>
      <c r="AF195" s="819"/>
    </row>
    <row r="196" spans="1:32" s="604" customFormat="1">
      <c r="A196" s="563" t="s">
        <v>1832</v>
      </c>
      <c r="B196" s="233"/>
      <c r="C196" s="240" t="s">
        <v>1027</v>
      </c>
      <c r="D196" s="183" t="s">
        <v>159</v>
      </c>
      <c r="E196" s="135">
        <v>217</v>
      </c>
      <c r="F196" s="643"/>
      <c r="G196" s="192"/>
      <c r="H196" s="191"/>
      <c r="I196" s="191"/>
      <c r="J196" s="827"/>
      <c r="K196" s="191"/>
      <c r="L196" s="193"/>
      <c r="M196" s="193"/>
      <c r="N196" s="824"/>
      <c r="O196" s="825"/>
      <c r="P196" s="825"/>
      <c r="Q196" s="825"/>
      <c r="R196" s="826"/>
      <c r="S196" s="826"/>
      <c r="T196" s="825"/>
      <c r="U196" s="825"/>
      <c r="V196" s="825"/>
      <c r="W196" s="825"/>
      <c r="X196" s="31"/>
      <c r="Y196" s="711"/>
      <c r="Z196" s="712"/>
      <c r="AA196" s="712"/>
      <c r="AB196" s="712"/>
      <c r="AC196" s="712"/>
      <c r="AD196" s="713"/>
      <c r="AE196" s="713"/>
      <c r="AF196" s="819"/>
    </row>
    <row r="197" spans="1:32" s="604" customFormat="1">
      <c r="A197" s="540">
        <v>80</v>
      </c>
      <c r="B197" s="233"/>
      <c r="C197" s="242" t="s">
        <v>1028</v>
      </c>
      <c r="D197" s="183" t="s">
        <v>45</v>
      </c>
      <c r="E197" s="135">
        <f>7.1+7.1+15.6+15.9+15.5+16.1</f>
        <v>77.3</v>
      </c>
      <c r="F197" s="643"/>
      <c r="G197" s="191"/>
      <c r="H197" s="191"/>
      <c r="I197" s="191"/>
      <c r="J197" s="857"/>
      <c r="K197" s="191"/>
      <c r="L197" s="193"/>
      <c r="M197" s="193"/>
      <c r="N197" s="824"/>
      <c r="O197" s="825"/>
      <c r="P197" s="825"/>
      <c r="Q197" s="825"/>
      <c r="R197" s="826"/>
      <c r="S197" s="826"/>
      <c r="T197" s="825"/>
      <c r="U197" s="825"/>
      <c r="V197" s="825"/>
      <c r="W197" s="825"/>
      <c r="X197" s="31"/>
      <c r="Y197" s="711"/>
      <c r="Z197" s="712"/>
      <c r="AA197" s="712"/>
      <c r="AB197" s="712"/>
      <c r="AC197" s="712"/>
      <c r="AD197" s="713"/>
      <c r="AE197" s="713"/>
      <c r="AF197" s="819"/>
    </row>
    <row r="198" spans="1:32" s="604" customFormat="1">
      <c r="A198" s="563" t="s">
        <v>1450</v>
      </c>
      <c r="B198" s="233"/>
      <c r="C198" s="240" t="s">
        <v>193</v>
      </c>
      <c r="D198" s="183" t="s">
        <v>190</v>
      </c>
      <c r="E198" s="135">
        <f>E197*0.2</f>
        <v>15.46</v>
      </c>
      <c r="F198" s="643"/>
      <c r="G198" s="192"/>
      <c r="H198" s="191"/>
      <c r="I198" s="191"/>
      <c r="J198" s="827"/>
      <c r="K198" s="191"/>
      <c r="L198" s="193"/>
      <c r="M198" s="193"/>
      <c r="N198" s="824"/>
      <c r="O198" s="825"/>
      <c r="P198" s="825"/>
      <c r="Q198" s="825"/>
      <c r="R198" s="826"/>
      <c r="S198" s="826"/>
      <c r="T198" s="825"/>
      <c r="U198" s="825"/>
      <c r="V198" s="825"/>
      <c r="W198" s="825"/>
      <c r="X198" s="31"/>
      <c r="Y198" s="711"/>
      <c r="Z198" s="712"/>
      <c r="AA198" s="712"/>
      <c r="AB198" s="712"/>
      <c r="AC198" s="712"/>
      <c r="AD198" s="713"/>
      <c r="AE198" s="713"/>
      <c r="AF198" s="819"/>
    </row>
    <row r="199" spans="1:32" s="604" customFormat="1">
      <c r="A199" s="563" t="s">
        <v>1451</v>
      </c>
      <c r="B199" s="233"/>
      <c r="C199" s="240" t="s">
        <v>1789</v>
      </c>
      <c r="D199" s="183" t="s">
        <v>50</v>
      </c>
      <c r="E199" s="135">
        <f>E197*5</f>
        <v>386.5</v>
      </c>
      <c r="F199" s="643"/>
      <c r="G199" s="192"/>
      <c r="H199" s="191"/>
      <c r="I199" s="191"/>
      <c r="J199" s="827"/>
      <c r="K199" s="191"/>
      <c r="L199" s="193"/>
      <c r="M199" s="193"/>
      <c r="N199" s="824"/>
      <c r="O199" s="825"/>
      <c r="P199" s="825"/>
      <c r="Q199" s="825"/>
      <c r="R199" s="826"/>
      <c r="S199" s="826"/>
      <c r="T199" s="825"/>
      <c r="U199" s="825"/>
      <c r="V199" s="825"/>
      <c r="W199" s="825"/>
      <c r="X199" s="31"/>
      <c r="Y199" s="711"/>
      <c r="Z199" s="712"/>
      <c r="AA199" s="712"/>
      <c r="AB199" s="712"/>
      <c r="AC199" s="712"/>
      <c r="AD199" s="713"/>
      <c r="AE199" s="713"/>
      <c r="AF199" s="819"/>
    </row>
    <row r="200" spans="1:32" s="604" customFormat="1">
      <c r="A200" s="563" t="s">
        <v>1452</v>
      </c>
      <c r="B200" s="233"/>
      <c r="C200" s="240" t="s">
        <v>194</v>
      </c>
      <c r="D200" s="183" t="s">
        <v>50</v>
      </c>
      <c r="E200" s="135">
        <f>3.4*E197</f>
        <v>262.82</v>
      </c>
      <c r="F200" s="643"/>
      <c r="G200" s="192"/>
      <c r="H200" s="191"/>
      <c r="I200" s="191"/>
      <c r="J200" s="827"/>
      <c r="K200" s="191"/>
      <c r="L200" s="193"/>
      <c r="M200" s="193"/>
      <c r="N200" s="824"/>
      <c r="O200" s="825"/>
      <c r="P200" s="825"/>
      <c r="Q200" s="825"/>
      <c r="R200" s="826"/>
      <c r="S200" s="826"/>
      <c r="T200" s="825"/>
      <c r="U200" s="825"/>
      <c r="V200" s="825"/>
      <c r="W200" s="825"/>
      <c r="X200" s="31"/>
      <c r="Y200" s="711"/>
      <c r="Z200" s="712"/>
      <c r="AA200" s="712"/>
      <c r="AB200" s="712"/>
      <c r="AC200" s="712"/>
      <c r="AD200" s="713"/>
      <c r="AE200" s="713"/>
      <c r="AF200" s="819"/>
    </row>
    <row r="201" spans="1:32" s="604" customFormat="1">
      <c r="A201" s="563" t="s">
        <v>1453</v>
      </c>
      <c r="B201" s="233"/>
      <c r="C201" s="240" t="s">
        <v>195</v>
      </c>
      <c r="D201" s="183" t="s">
        <v>190</v>
      </c>
      <c r="E201" s="135">
        <f>0.33*E197</f>
        <v>25.509</v>
      </c>
      <c r="F201" s="643"/>
      <c r="G201" s="192"/>
      <c r="H201" s="191"/>
      <c r="I201" s="191"/>
      <c r="J201" s="827"/>
      <c r="K201" s="191"/>
      <c r="L201" s="193"/>
      <c r="M201" s="193"/>
      <c r="N201" s="824"/>
      <c r="O201" s="825"/>
      <c r="P201" s="825"/>
      <c r="Q201" s="825"/>
      <c r="R201" s="826"/>
      <c r="S201" s="826"/>
      <c r="T201" s="825"/>
      <c r="U201" s="825"/>
      <c r="V201" s="825"/>
      <c r="W201" s="825"/>
      <c r="X201" s="31"/>
      <c r="Y201" s="711"/>
      <c r="Z201" s="712"/>
      <c r="AA201" s="712"/>
      <c r="AB201" s="712"/>
      <c r="AC201" s="712"/>
      <c r="AD201" s="713"/>
      <c r="AE201" s="713"/>
      <c r="AF201" s="819"/>
    </row>
    <row r="202" spans="1:32" s="604" customFormat="1">
      <c r="A202" s="540">
        <v>81</v>
      </c>
      <c r="B202" s="233"/>
      <c r="C202" s="242" t="s">
        <v>196</v>
      </c>
      <c r="D202" s="183" t="s">
        <v>45</v>
      </c>
      <c r="E202" s="135">
        <f>240.2+803.4+8</f>
        <v>1051.5999999999999</v>
      </c>
      <c r="F202" s="643"/>
      <c r="G202" s="191"/>
      <c r="H202" s="191"/>
      <c r="I202" s="191"/>
      <c r="J202" s="857"/>
      <c r="K202" s="191"/>
      <c r="L202" s="193"/>
      <c r="M202" s="193"/>
      <c r="N202" s="824"/>
      <c r="O202" s="825"/>
      <c r="P202" s="825"/>
      <c r="Q202" s="825"/>
      <c r="R202" s="826"/>
      <c r="S202" s="826"/>
      <c r="T202" s="825"/>
      <c r="U202" s="825"/>
      <c r="V202" s="825"/>
      <c r="W202" s="825"/>
      <c r="X202" s="31"/>
      <c r="Y202" s="711"/>
      <c r="Z202" s="712"/>
      <c r="AA202" s="712"/>
      <c r="AB202" s="712"/>
      <c r="AC202" s="712"/>
      <c r="AD202" s="713"/>
      <c r="AE202" s="713"/>
      <c r="AF202" s="819"/>
    </row>
    <row r="203" spans="1:32" s="604" customFormat="1">
      <c r="A203" s="563" t="s">
        <v>1454</v>
      </c>
      <c r="B203" s="233"/>
      <c r="C203" s="240" t="s">
        <v>193</v>
      </c>
      <c r="D203" s="183" t="s">
        <v>190</v>
      </c>
      <c r="E203" s="135">
        <f>E202*0.2</f>
        <v>210.32</v>
      </c>
      <c r="F203" s="643"/>
      <c r="G203" s="192"/>
      <c r="H203" s="191"/>
      <c r="I203" s="191"/>
      <c r="J203" s="827"/>
      <c r="K203" s="191"/>
      <c r="L203" s="193"/>
      <c r="M203" s="193"/>
      <c r="N203" s="824"/>
      <c r="O203" s="825"/>
      <c r="P203" s="825"/>
      <c r="Q203" s="825"/>
      <c r="R203" s="826"/>
      <c r="S203" s="826"/>
      <c r="T203" s="825"/>
      <c r="U203" s="825"/>
      <c r="V203" s="825"/>
      <c r="W203" s="825"/>
      <c r="X203" s="31"/>
      <c r="Y203" s="711"/>
      <c r="Z203" s="712"/>
      <c r="AA203" s="712"/>
      <c r="AB203" s="712"/>
      <c r="AC203" s="712"/>
      <c r="AD203" s="713"/>
      <c r="AE203" s="713"/>
      <c r="AF203" s="819"/>
    </row>
    <row r="204" spans="1:32" s="604" customFormat="1">
      <c r="A204" s="563" t="s">
        <v>1455</v>
      </c>
      <c r="B204" s="233"/>
      <c r="C204" s="240" t="s">
        <v>197</v>
      </c>
      <c r="D204" s="183" t="s">
        <v>50</v>
      </c>
      <c r="E204" s="135">
        <f>E202*5</f>
        <v>5258</v>
      </c>
      <c r="F204" s="643"/>
      <c r="G204" s="192"/>
      <c r="H204" s="191"/>
      <c r="I204" s="191"/>
      <c r="J204" s="827"/>
      <c r="K204" s="191"/>
      <c r="L204" s="193"/>
      <c r="M204" s="193"/>
      <c r="N204" s="824"/>
      <c r="O204" s="825"/>
      <c r="P204" s="825"/>
      <c r="Q204" s="825"/>
      <c r="R204" s="826"/>
      <c r="S204" s="826"/>
      <c r="T204" s="825"/>
      <c r="U204" s="825"/>
      <c r="V204" s="825"/>
      <c r="W204" s="825"/>
      <c r="X204" s="31"/>
      <c r="Y204" s="711"/>
      <c r="Z204" s="712"/>
      <c r="AA204" s="712"/>
      <c r="AB204" s="712"/>
      <c r="AC204" s="712"/>
      <c r="AD204" s="713"/>
      <c r="AE204" s="713"/>
      <c r="AF204" s="819"/>
    </row>
    <row r="205" spans="1:32" s="604" customFormat="1">
      <c r="A205" s="563" t="s">
        <v>1456</v>
      </c>
      <c r="B205" s="233"/>
      <c r="C205" s="240" t="s">
        <v>198</v>
      </c>
      <c r="D205" s="183" t="s">
        <v>50</v>
      </c>
      <c r="E205" s="135">
        <f>0.15*E202</f>
        <v>157.73999999999998</v>
      </c>
      <c r="F205" s="643"/>
      <c r="G205" s="192"/>
      <c r="H205" s="191"/>
      <c r="I205" s="191"/>
      <c r="J205" s="827"/>
      <c r="K205" s="191"/>
      <c r="L205" s="193"/>
      <c r="M205" s="193"/>
      <c r="N205" s="824"/>
      <c r="O205" s="825"/>
      <c r="P205" s="825"/>
      <c r="Q205" s="825"/>
      <c r="R205" s="826"/>
      <c r="S205" s="826"/>
      <c r="T205" s="825"/>
      <c r="U205" s="825"/>
      <c r="V205" s="825"/>
      <c r="W205" s="825"/>
      <c r="X205" s="31"/>
      <c r="Y205" s="711"/>
      <c r="Z205" s="712"/>
      <c r="AA205" s="712"/>
      <c r="AB205" s="712"/>
      <c r="AC205" s="712"/>
      <c r="AD205" s="713"/>
      <c r="AE205" s="713"/>
      <c r="AF205" s="819"/>
    </row>
    <row r="206" spans="1:32" s="604" customFormat="1">
      <c r="A206" s="563" t="s">
        <v>1457</v>
      </c>
      <c r="B206" s="233"/>
      <c r="C206" s="240" t="s">
        <v>199</v>
      </c>
      <c r="D206" s="183" t="s">
        <v>50</v>
      </c>
      <c r="E206" s="135">
        <f>0.35*E202</f>
        <v>368.05999999999995</v>
      </c>
      <c r="F206" s="643"/>
      <c r="G206" s="192"/>
      <c r="H206" s="191"/>
      <c r="I206" s="191"/>
      <c r="J206" s="827"/>
      <c r="K206" s="191"/>
      <c r="L206" s="193"/>
      <c r="M206" s="193"/>
      <c r="N206" s="824"/>
      <c r="O206" s="825"/>
      <c r="P206" s="825"/>
      <c r="Q206" s="825"/>
      <c r="R206" s="826"/>
      <c r="S206" s="826"/>
      <c r="T206" s="825"/>
      <c r="U206" s="825"/>
      <c r="V206" s="825"/>
      <c r="W206" s="825"/>
      <c r="X206" s="31"/>
      <c r="Y206" s="711"/>
      <c r="Z206" s="712"/>
      <c r="AA206" s="712"/>
      <c r="AB206" s="712"/>
      <c r="AC206" s="712"/>
      <c r="AD206" s="713"/>
      <c r="AE206" s="713"/>
      <c r="AF206" s="819"/>
    </row>
    <row r="207" spans="1:32" s="604" customFormat="1" ht="77.25">
      <c r="A207" s="563" t="s">
        <v>1833</v>
      </c>
      <c r="B207" s="233"/>
      <c r="C207" s="240" t="s">
        <v>1029</v>
      </c>
      <c r="D207" s="183" t="s">
        <v>45</v>
      </c>
      <c r="E207" s="135">
        <f>E202*1.1</f>
        <v>1156.76</v>
      </c>
      <c r="F207" s="643"/>
      <c r="G207" s="192"/>
      <c r="H207" s="191"/>
      <c r="I207" s="191"/>
      <c r="J207" s="827"/>
      <c r="K207" s="191"/>
      <c r="L207" s="193"/>
      <c r="M207" s="193"/>
      <c r="N207" s="824"/>
      <c r="O207" s="825"/>
      <c r="P207" s="825"/>
      <c r="Q207" s="825"/>
      <c r="R207" s="826"/>
      <c r="S207" s="826"/>
      <c r="T207" s="825"/>
      <c r="U207" s="825"/>
      <c r="V207" s="825"/>
      <c r="W207" s="825"/>
      <c r="X207" s="31"/>
      <c r="Y207" s="711"/>
      <c r="Z207" s="712"/>
      <c r="AA207" s="712"/>
      <c r="AB207" s="712"/>
      <c r="AC207" s="712"/>
      <c r="AD207" s="713"/>
      <c r="AE207" s="713"/>
      <c r="AF207" s="819"/>
    </row>
    <row r="208" spans="1:32" s="604" customFormat="1">
      <c r="A208" s="540">
        <v>82</v>
      </c>
      <c r="B208" s="233"/>
      <c r="C208" s="240" t="s">
        <v>284</v>
      </c>
      <c r="D208" s="183" t="s">
        <v>159</v>
      </c>
      <c r="E208" s="135">
        <v>1084.9000000000001</v>
      </c>
      <c r="F208" s="643"/>
      <c r="G208" s="191"/>
      <c r="H208" s="191"/>
      <c r="I208" s="191"/>
      <c r="J208" s="827"/>
      <c r="K208" s="191"/>
      <c r="L208" s="193"/>
      <c r="M208" s="193"/>
      <c r="N208" s="824"/>
      <c r="O208" s="825"/>
      <c r="P208" s="825"/>
      <c r="Q208" s="825"/>
      <c r="R208" s="826"/>
      <c r="S208" s="826"/>
      <c r="T208" s="825"/>
      <c r="U208" s="825"/>
      <c r="V208" s="825"/>
      <c r="W208" s="825"/>
      <c r="X208" s="31"/>
      <c r="Y208" s="711"/>
      <c r="Z208" s="712"/>
      <c r="AA208" s="712"/>
      <c r="AB208" s="712"/>
      <c r="AC208" s="712"/>
      <c r="AD208" s="713"/>
      <c r="AE208" s="713"/>
      <c r="AF208" s="819"/>
    </row>
    <row r="209" spans="1:32" s="604" customFormat="1">
      <c r="A209" s="563" t="s">
        <v>1458</v>
      </c>
      <c r="B209" s="233"/>
      <c r="C209" s="240" t="s">
        <v>1030</v>
      </c>
      <c r="D209" s="183" t="s">
        <v>159</v>
      </c>
      <c r="E209" s="135">
        <f>+E208*1.05</f>
        <v>1139.1450000000002</v>
      </c>
      <c r="F209" s="643"/>
      <c r="G209" s="192"/>
      <c r="H209" s="191"/>
      <c r="I209" s="191"/>
      <c r="J209" s="827"/>
      <c r="K209" s="191"/>
      <c r="L209" s="193"/>
      <c r="M209" s="193"/>
      <c r="N209" s="824"/>
      <c r="O209" s="825"/>
      <c r="P209" s="825"/>
      <c r="Q209" s="825"/>
      <c r="R209" s="826"/>
      <c r="S209" s="826"/>
      <c r="T209" s="825"/>
      <c r="U209" s="825"/>
      <c r="V209" s="825"/>
      <c r="W209" s="825"/>
      <c r="X209" s="31"/>
      <c r="Y209" s="711"/>
      <c r="Z209" s="712"/>
      <c r="AA209" s="712"/>
      <c r="AB209" s="712"/>
      <c r="AC209" s="712"/>
      <c r="AD209" s="713"/>
      <c r="AE209" s="713"/>
      <c r="AF209" s="819"/>
    </row>
    <row r="210" spans="1:32" s="604" customFormat="1">
      <c r="A210" s="563" t="s">
        <v>1459</v>
      </c>
      <c r="B210" s="233"/>
      <c r="C210" s="240" t="s">
        <v>54</v>
      </c>
      <c r="D210" s="183" t="s">
        <v>14</v>
      </c>
      <c r="E210" s="135">
        <v>1</v>
      </c>
      <c r="F210" s="643"/>
      <c r="G210" s="192"/>
      <c r="H210" s="191"/>
      <c r="I210" s="191"/>
      <c r="J210" s="827"/>
      <c r="K210" s="191"/>
      <c r="L210" s="193"/>
      <c r="M210" s="193"/>
      <c r="N210" s="824"/>
      <c r="O210" s="825"/>
      <c r="P210" s="825"/>
      <c r="Q210" s="825"/>
      <c r="R210" s="826"/>
      <c r="S210" s="826"/>
      <c r="T210" s="825"/>
      <c r="U210" s="825"/>
      <c r="V210" s="825"/>
      <c r="W210" s="825"/>
      <c r="X210" s="31"/>
      <c r="Y210" s="711"/>
      <c r="Z210" s="712"/>
      <c r="AA210" s="712"/>
      <c r="AB210" s="712"/>
      <c r="AC210" s="712"/>
      <c r="AD210" s="713"/>
      <c r="AE210" s="713"/>
      <c r="AF210" s="819"/>
    </row>
    <row r="211" spans="1:32" s="604" customFormat="1">
      <c r="A211" s="619"/>
      <c r="B211" s="247"/>
      <c r="C211" s="248" t="s">
        <v>200</v>
      </c>
      <c r="D211" s="411"/>
      <c r="E211" s="406"/>
      <c r="F211" s="643"/>
      <c r="G211" s="813"/>
      <c r="H211" s="813"/>
      <c r="I211" s="813"/>
      <c r="J211" s="814"/>
      <c r="K211" s="813"/>
      <c r="L211" s="832"/>
      <c r="M211" s="832"/>
      <c r="N211" s="816"/>
      <c r="O211" s="817"/>
      <c r="P211" s="817"/>
      <c r="Q211" s="817"/>
      <c r="R211" s="818"/>
      <c r="S211" s="818"/>
      <c r="T211" s="817"/>
      <c r="U211" s="817"/>
      <c r="V211" s="817"/>
      <c r="W211" s="817"/>
      <c r="X211" s="31"/>
      <c r="Y211" s="711"/>
      <c r="Z211" s="712"/>
      <c r="AA211" s="712"/>
      <c r="AB211" s="712"/>
      <c r="AC211" s="712"/>
      <c r="AD211" s="713"/>
      <c r="AE211" s="713"/>
      <c r="AF211" s="819"/>
    </row>
    <row r="212" spans="1:32" s="604" customFormat="1">
      <c r="A212" s="540"/>
      <c r="B212" s="233"/>
      <c r="C212" s="239" t="s">
        <v>1025</v>
      </c>
      <c r="D212" s="183"/>
      <c r="E212" s="135"/>
      <c r="F212" s="643"/>
      <c r="G212" s="191"/>
      <c r="H212" s="191"/>
      <c r="I212" s="191"/>
      <c r="J212" s="858"/>
      <c r="K212" s="191"/>
      <c r="L212" s="193"/>
      <c r="M212" s="193"/>
      <c r="N212" s="824"/>
      <c r="O212" s="825"/>
      <c r="P212" s="825"/>
      <c r="Q212" s="825"/>
      <c r="R212" s="826"/>
      <c r="S212" s="826"/>
      <c r="T212" s="825"/>
      <c r="U212" s="825"/>
      <c r="V212" s="825"/>
      <c r="W212" s="825"/>
      <c r="X212" s="31"/>
      <c r="Y212" s="711"/>
      <c r="Z212" s="712"/>
      <c r="AA212" s="712"/>
      <c r="AB212" s="712"/>
      <c r="AC212" s="712"/>
      <c r="AD212" s="713"/>
      <c r="AE212" s="713"/>
      <c r="AF212" s="819"/>
    </row>
    <row r="213" spans="1:32" s="604" customFormat="1">
      <c r="A213" s="540">
        <v>83</v>
      </c>
      <c r="B213" s="233"/>
      <c r="C213" s="240" t="s">
        <v>1118</v>
      </c>
      <c r="D213" s="183" t="s">
        <v>45</v>
      </c>
      <c r="E213" s="135">
        <v>1236.0999999999999</v>
      </c>
      <c r="F213" s="643"/>
      <c r="G213" s="191"/>
      <c r="H213" s="191"/>
      <c r="I213" s="191"/>
      <c r="J213" s="827"/>
      <c r="K213" s="191"/>
      <c r="L213" s="193"/>
      <c r="M213" s="193"/>
      <c r="N213" s="824"/>
      <c r="O213" s="825"/>
      <c r="P213" s="825"/>
      <c r="Q213" s="825"/>
      <c r="R213" s="826"/>
      <c r="S213" s="826"/>
      <c r="T213" s="825"/>
      <c r="U213" s="825"/>
      <c r="V213" s="825"/>
      <c r="W213" s="825"/>
      <c r="X213" s="31"/>
      <c r="Y213" s="711"/>
      <c r="Z213" s="712"/>
      <c r="AA213" s="712"/>
      <c r="AB213" s="712"/>
      <c r="AC213" s="712"/>
      <c r="AD213" s="713"/>
      <c r="AE213" s="713"/>
      <c r="AF213" s="819"/>
    </row>
    <row r="214" spans="1:32" s="604" customFormat="1">
      <c r="A214" s="563" t="s">
        <v>1460</v>
      </c>
      <c r="B214" s="233"/>
      <c r="C214" s="240" t="s">
        <v>201</v>
      </c>
      <c r="D214" s="183" t="s">
        <v>45</v>
      </c>
      <c r="E214" s="135">
        <f>E213*1.1</f>
        <v>1359.71</v>
      </c>
      <c r="F214" s="643"/>
      <c r="G214" s="192"/>
      <c r="H214" s="191"/>
      <c r="I214" s="191"/>
      <c r="J214" s="827"/>
      <c r="K214" s="191"/>
      <c r="L214" s="193"/>
      <c r="M214" s="193"/>
      <c r="N214" s="824"/>
      <c r="O214" s="825"/>
      <c r="P214" s="825"/>
      <c r="Q214" s="825"/>
      <c r="R214" s="826"/>
      <c r="S214" s="826"/>
      <c r="T214" s="825"/>
      <c r="U214" s="825"/>
      <c r="V214" s="825"/>
      <c r="W214" s="825"/>
      <c r="X214" s="31"/>
      <c r="Y214" s="711"/>
      <c r="Z214" s="712"/>
      <c r="AA214" s="712"/>
      <c r="AB214" s="712"/>
      <c r="AC214" s="712"/>
      <c r="AD214" s="713"/>
      <c r="AE214" s="713"/>
      <c r="AF214" s="819"/>
    </row>
    <row r="215" spans="1:32" s="604" customFormat="1">
      <c r="A215" s="563" t="s">
        <v>1461</v>
      </c>
      <c r="B215" s="233"/>
      <c r="C215" s="240" t="s">
        <v>202</v>
      </c>
      <c r="D215" s="183" t="s">
        <v>45</v>
      </c>
      <c r="E215" s="135">
        <f>900*1.1</f>
        <v>990.00000000000011</v>
      </c>
      <c r="F215" s="643"/>
      <c r="G215" s="192"/>
      <c r="H215" s="191"/>
      <c r="I215" s="191"/>
      <c r="J215" s="827"/>
      <c r="K215" s="191"/>
      <c r="L215" s="193"/>
      <c r="M215" s="193"/>
      <c r="N215" s="824"/>
      <c r="O215" s="825"/>
      <c r="P215" s="825"/>
      <c r="Q215" s="825"/>
      <c r="R215" s="826"/>
      <c r="S215" s="826"/>
      <c r="T215" s="825"/>
      <c r="U215" s="825"/>
      <c r="V215" s="825"/>
      <c r="W215" s="825"/>
      <c r="X215" s="31"/>
      <c r="Y215" s="711"/>
      <c r="Z215" s="712"/>
      <c r="AA215" s="712"/>
      <c r="AB215" s="712"/>
      <c r="AC215" s="712"/>
      <c r="AD215" s="713"/>
      <c r="AE215" s="713"/>
      <c r="AF215" s="819"/>
    </row>
    <row r="216" spans="1:32" s="604" customFormat="1">
      <c r="A216" s="563" t="s">
        <v>1834</v>
      </c>
      <c r="B216" s="233"/>
      <c r="C216" s="240" t="s">
        <v>203</v>
      </c>
      <c r="D216" s="183" t="s">
        <v>45</v>
      </c>
      <c r="E216" s="135">
        <f>E213*4*1.1-E215</f>
        <v>4448.84</v>
      </c>
      <c r="F216" s="643"/>
      <c r="G216" s="192"/>
      <c r="H216" s="191"/>
      <c r="I216" s="191"/>
      <c r="J216" s="827"/>
      <c r="K216" s="191"/>
      <c r="L216" s="193"/>
      <c r="M216" s="193"/>
      <c r="N216" s="824"/>
      <c r="O216" s="825"/>
      <c r="P216" s="825"/>
      <c r="Q216" s="825"/>
      <c r="R216" s="826"/>
      <c r="S216" s="826"/>
      <c r="T216" s="825"/>
      <c r="U216" s="825"/>
      <c r="V216" s="825"/>
      <c r="W216" s="825"/>
      <c r="X216" s="31"/>
      <c r="Y216" s="711"/>
      <c r="Z216" s="712"/>
      <c r="AA216" s="712"/>
      <c r="AB216" s="712"/>
      <c r="AC216" s="712"/>
      <c r="AD216" s="713"/>
      <c r="AE216" s="713"/>
      <c r="AF216" s="819"/>
    </row>
    <row r="217" spans="1:32" s="604" customFormat="1">
      <c r="A217" s="563" t="s">
        <v>1835</v>
      </c>
      <c r="B217" s="233"/>
      <c r="C217" s="240" t="s">
        <v>204</v>
      </c>
      <c r="D217" s="581" t="s">
        <v>205</v>
      </c>
      <c r="E217" s="582">
        <f>E213*0.67</f>
        <v>828.18700000000001</v>
      </c>
      <c r="F217" s="643"/>
      <c r="G217" s="192"/>
      <c r="H217" s="191"/>
      <c r="I217" s="191"/>
      <c r="J217" s="827"/>
      <c r="K217" s="859"/>
      <c r="L217" s="199"/>
      <c r="M217" s="193"/>
      <c r="N217" s="824"/>
      <c r="O217" s="825"/>
      <c r="P217" s="825"/>
      <c r="Q217" s="825"/>
      <c r="R217" s="826"/>
      <c r="S217" s="826"/>
      <c r="T217" s="825"/>
      <c r="U217" s="825"/>
      <c r="V217" s="825"/>
      <c r="W217" s="825"/>
      <c r="X217" s="31"/>
      <c r="Y217" s="711"/>
      <c r="Z217" s="712"/>
      <c r="AA217" s="712"/>
      <c r="AB217" s="712"/>
      <c r="AC217" s="712"/>
      <c r="AD217" s="713"/>
      <c r="AE217" s="713"/>
      <c r="AF217" s="819"/>
    </row>
    <row r="218" spans="1:32" s="604" customFormat="1">
      <c r="A218" s="563" t="s">
        <v>1836</v>
      </c>
      <c r="B218" s="233"/>
      <c r="C218" s="240" t="s">
        <v>206</v>
      </c>
      <c r="D218" s="581" t="s">
        <v>205</v>
      </c>
      <c r="E218" s="582">
        <f>E213*2.08</f>
        <v>2571.0879999999997</v>
      </c>
      <c r="F218" s="643"/>
      <c r="G218" s="192"/>
      <c r="H218" s="191"/>
      <c r="I218" s="191"/>
      <c r="J218" s="827"/>
      <c r="K218" s="859"/>
      <c r="L218" s="199"/>
      <c r="M218" s="193"/>
      <c r="N218" s="824"/>
      <c r="O218" s="825"/>
      <c r="P218" s="825"/>
      <c r="Q218" s="825"/>
      <c r="R218" s="826"/>
      <c r="S218" s="826"/>
      <c r="T218" s="825"/>
      <c r="U218" s="825"/>
      <c r="V218" s="825"/>
      <c r="W218" s="825"/>
      <c r="X218" s="31"/>
      <c r="Y218" s="711"/>
      <c r="Z218" s="712"/>
      <c r="AA218" s="712"/>
      <c r="AB218" s="712"/>
      <c r="AC218" s="712"/>
      <c r="AD218" s="713"/>
      <c r="AE218" s="713"/>
      <c r="AF218" s="819"/>
    </row>
    <row r="219" spans="1:32" s="604" customFormat="1">
      <c r="A219" s="563" t="s">
        <v>1837</v>
      </c>
      <c r="B219" s="233"/>
      <c r="C219" s="583" t="s">
        <v>207</v>
      </c>
      <c r="D219" s="581" t="s">
        <v>205</v>
      </c>
      <c r="E219" s="582">
        <f>E213*1.95*2</f>
        <v>4820.79</v>
      </c>
      <c r="F219" s="643"/>
      <c r="G219" s="192"/>
      <c r="H219" s="191"/>
      <c r="I219" s="191"/>
      <c r="J219" s="860"/>
      <c r="K219" s="859"/>
      <c r="L219" s="199"/>
      <c r="M219" s="193"/>
      <c r="N219" s="824"/>
      <c r="O219" s="825"/>
      <c r="P219" s="825"/>
      <c r="Q219" s="825"/>
      <c r="R219" s="826"/>
      <c r="S219" s="826"/>
      <c r="T219" s="825"/>
      <c r="U219" s="825"/>
      <c r="V219" s="825"/>
      <c r="W219" s="825"/>
      <c r="X219" s="31"/>
      <c r="Y219" s="711"/>
      <c r="Z219" s="712"/>
      <c r="AA219" s="712"/>
      <c r="AB219" s="712"/>
      <c r="AC219" s="712"/>
      <c r="AD219" s="713"/>
      <c r="AE219" s="713"/>
      <c r="AF219" s="819"/>
    </row>
    <row r="220" spans="1:32" s="604" customFormat="1">
      <c r="A220" s="563" t="s">
        <v>1838</v>
      </c>
      <c r="B220" s="233"/>
      <c r="C220" s="583" t="s">
        <v>208</v>
      </c>
      <c r="D220" s="581" t="s">
        <v>205</v>
      </c>
      <c r="E220" s="582">
        <f>E217</f>
        <v>828.18700000000001</v>
      </c>
      <c r="F220" s="643"/>
      <c r="G220" s="192"/>
      <c r="H220" s="191"/>
      <c r="I220" s="191"/>
      <c r="J220" s="860"/>
      <c r="K220" s="859"/>
      <c r="L220" s="199"/>
      <c r="M220" s="193"/>
      <c r="N220" s="824"/>
      <c r="O220" s="825"/>
      <c r="P220" s="825"/>
      <c r="Q220" s="825"/>
      <c r="R220" s="826"/>
      <c r="S220" s="826"/>
      <c r="T220" s="825"/>
      <c r="U220" s="825"/>
      <c r="V220" s="825"/>
      <c r="W220" s="825"/>
      <c r="X220" s="31"/>
      <c r="Y220" s="711"/>
      <c r="Z220" s="712"/>
      <c r="AA220" s="712"/>
      <c r="AB220" s="712"/>
      <c r="AC220" s="712"/>
      <c r="AD220" s="713"/>
      <c r="AE220" s="713"/>
      <c r="AF220" s="819"/>
    </row>
    <row r="221" spans="1:32" s="604" customFormat="1">
      <c r="A221" s="563" t="s">
        <v>1839</v>
      </c>
      <c r="B221" s="233"/>
      <c r="C221" s="583" t="s">
        <v>1788</v>
      </c>
      <c r="D221" s="581" t="s">
        <v>50</v>
      </c>
      <c r="E221" s="582">
        <f>0.25*E219</f>
        <v>1205.1975</v>
      </c>
      <c r="F221" s="643"/>
      <c r="G221" s="192"/>
      <c r="H221" s="191"/>
      <c r="I221" s="191"/>
      <c r="J221" s="860"/>
      <c r="K221" s="859"/>
      <c r="L221" s="199"/>
      <c r="M221" s="193"/>
      <c r="N221" s="824"/>
      <c r="O221" s="825"/>
      <c r="P221" s="825"/>
      <c r="Q221" s="825"/>
      <c r="R221" s="826"/>
      <c r="S221" s="826"/>
      <c r="T221" s="825"/>
      <c r="U221" s="825"/>
      <c r="V221" s="825"/>
      <c r="W221" s="825"/>
      <c r="X221" s="31"/>
      <c r="Y221" s="711"/>
      <c r="Z221" s="712"/>
      <c r="AA221" s="712"/>
      <c r="AB221" s="712"/>
      <c r="AC221" s="712"/>
      <c r="AD221" s="713"/>
      <c r="AE221" s="713"/>
      <c r="AF221" s="819"/>
    </row>
    <row r="222" spans="1:32" s="604" customFormat="1">
      <c r="A222" s="540">
        <v>84</v>
      </c>
      <c r="B222" s="233"/>
      <c r="C222" s="240" t="s">
        <v>1119</v>
      </c>
      <c r="D222" s="183" t="s">
        <v>45</v>
      </c>
      <c r="E222" s="135">
        <v>98.2</v>
      </c>
      <c r="F222" s="643"/>
      <c r="G222" s="191"/>
      <c r="H222" s="191"/>
      <c r="I222" s="191"/>
      <c r="J222" s="827"/>
      <c r="K222" s="191"/>
      <c r="L222" s="193"/>
      <c r="M222" s="193"/>
      <c r="N222" s="824"/>
      <c r="O222" s="825"/>
      <c r="P222" s="825"/>
      <c r="Q222" s="825"/>
      <c r="R222" s="826"/>
      <c r="S222" s="826"/>
      <c r="T222" s="825"/>
      <c r="U222" s="825"/>
      <c r="V222" s="825"/>
      <c r="W222" s="825"/>
      <c r="X222" s="31"/>
      <c r="Y222" s="711"/>
      <c r="Z222" s="712"/>
      <c r="AA222" s="712"/>
      <c r="AB222" s="712"/>
      <c r="AC222" s="712"/>
      <c r="AD222" s="713"/>
      <c r="AE222" s="713"/>
      <c r="AF222" s="819"/>
    </row>
    <row r="223" spans="1:32" s="604" customFormat="1">
      <c r="A223" s="563" t="s">
        <v>1462</v>
      </c>
      <c r="B223" s="233"/>
      <c r="C223" s="240" t="s">
        <v>209</v>
      </c>
      <c r="D223" s="183" t="s">
        <v>45</v>
      </c>
      <c r="E223" s="135">
        <f>E222</f>
        <v>98.2</v>
      </c>
      <c r="F223" s="643"/>
      <c r="G223" s="192"/>
      <c r="H223" s="191"/>
      <c r="I223" s="191"/>
      <c r="J223" s="827"/>
      <c r="K223" s="191"/>
      <c r="L223" s="193"/>
      <c r="M223" s="193"/>
      <c r="N223" s="824"/>
      <c r="O223" s="825"/>
      <c r="P223" s="825"/>
      <c r="Q223" s="825"/>
      <c r="R223" s="826"/>
      <c r="S223" s="826"/>
      <c r="T223" s="825"/>
      <c r="U223" s="825"/>
      <c r="V223" s="825"/>
      <c r="W223" s="825"/>
      <c r="X223" s="31"/>
      <c r="Y223" s="711"/>
      <c r="Z223" s="712"/>
      <c r="AA223" s="712"/>
      <c r="AB223" s="712"/>
      <c r="AC223" s="712"/>
      <c r="AD223" s="713"/>
      <c r="AE223" s="713"/>
      <c r="AF223" s="819"/>
    </row>
    <row r="224" spans="1:32" s="604" customFormat="1">
      <c r="A224" s="563" t="s">
        <v>1463</v>
      </c>
      <c r="B224" s="233"/>
      <c r="C224" s="240" t="s">
        <v>202</v>
      </c>
      <c r="D224" s="183" t="s">
        <v>45</v>
      </c>
      <c r="E224" s="135">
        <f>E222*1.1</f>
        <v>108.02000000000001</v>
      </c>
      <c r="F224" s="643"/>
      <c r="G224" s="192"/>
      <c r="H224" s="191"/>
      <c r="I224" s="191"/>
      <c r="J224" s="827"/>
      <c r="K224" s="191"/>
      <c r="L224" s="193"/>
      <c r="M224" s="193"/>
      <c r="N224" s="824"/>
      <c r="O224" s="825"/>
      <c r="P224" s="825"/>
      <c r="Q224" s="825"/>
      <c r="R224" s="826"/>
      <c r="S224" s="826"/>
      <c r="T224" s="825"/>
      <c r="U224" s="825"/>
      <c r="V224" s="825"/>
      <c r="W224" s="825"/>
      <c r="X224" s="31"/>
      <c r="Y224" s="711"/>
      <c r="Z224" s="712"/>
      <c r="AA224" s="712"/>
      <c r="AB224" s="712"/>
      <c r="AC224" s="712"/>
      <c r="AD224" s="713"/>
      <c r="AE224" s="713"/>
      <c r="AF224" s="819"/>
    </row>
    <row r="225" spans="1:32" s="604" customFormat="1">
      <c r="A225" s="563" t="s">
        <v>1464</v>
      </c>
      <c r="B225" s="233"/>
      <c r="C225" s="240" t="s">
        <v>203</v>
      </c>
      <c r="D225" s="183" t="s">
        <v>45</v>
      </c>
      <c r="E225" s="135">
        <f>E222*1.1</f>
        <v>108.02000000000001</v>
      </c>
      <c r="F225" s="643"/>
      <c r="G225" s="192"/>
      <c r="H225" s="191"/>
      <c r="I225" s="191"/>
      <c r="J225" s="827"/>
      <c r="K225" s="191"/>
      <c r="L225" s="193"/>
      <c r="M225" s="193"/>
      <c r="N225" s="824"/>
      <c r="O225" s="825"/>
      <c r="P225" s="825"/>
      <c r="Q225" s="825"/>
      <c r="R225" s="826"/>
      <c r="S225" s="826"/>
      <c r="T225" s="825"/>
      <c r="U225" s="825"/>
      <c r="V225" s="825"/>
      <c r="W225" s="825"/>
      <c r="X225" s="31"/>
      <c r="Y225" s="711"/>
      <c r="Z225" s="712"/>
      <c r="AA225" s="712"/>
      <c r="AB225" s="712"/>
      <c r="AC225" s="712"/>
      <c r="AD225" s="713"/>
      <c r="AE225" s="713"/>
      <c r="AF225" s="819"/>
    </row>
    <row r="226" spans="1:32" s="604" customFormat="1">
      <c r="A226" s="563" t="s">
        <v>1465</v>
      </c>
      <c r="B226" s="233"/>
      <c r="C226" s="240" t="s">
        <v>210</v>
      </c>
      <c r="D226" s="581" t="s">
        <v>205</v>
      </c>
      <c r="E226" s="582">
        <f>E222*0.67</f>
        <v>65.794000000000011</v>
      </c>
      <c r="F226" s="643"/>
      <c r="G226" s="192"/>
      <c r="H226" s="191"/>
      <c r="I226" s="191"/>
      <c r="J226" s="827"/>
      <c r="K226" s="859"/>
      <c r="L226" s="199"/>
      <c r="M226" s="193"/>
      <c r="N226" s="824"/>
      <c r="O226" s="825"/>
      <c r="P226" s="825"/>
      <c r="Q226" s="825"/>
      <c r="R226" s="826"/>
      <c r="S226" s="826"/>
      <c r="T226" s="825"/>
      <c r="U226" s="825"/>
      <c r="V226" s="825"/>
      <c r="W226" s="825"/>
      <c r="X226" s="31"/>
      <c r="Y226" s="711"/>
      <c r="Z226" s="712"/>
      <c r="AA226" s="712"/>
      <c r="AB226" s="712"/>
      <c r="AC226" s="712"/>
      <c r="AD226" s="713"/>
      <c r="AE226" s="713"/>
      <c r="AF226" s="819"/>
    </row>
    <row r="227" spans="1:32" s="604" customFormat="1">
      <c r="A227" s="563" t="s">
        <v>1466</v>
      </c>
      <c r="B227" s="233"/>
      <c r="C227" s="240" t="s">
        <v>211</v>
      </c>
      <c r="D227" s="581" t="s">
        <v>205</v>
      </c>
      <c r="E227" s="582">
        <f>E222*2.08</f>
        <v>204.256</v>
      </c>
      <c r="F227" s="643"/>
      <c r="G227" s="192"/>
      <c r="H227" s="191"/>
      <c r="I227" s="191"/>
      <c r="J227" s="827"/>
      <c r="K227" s="859"/>
      <c r="L227" s="199"/>
      <c r="M227" s="193"/>
      <c r="N227" s="824"/>
      <c r="O227" s="825"/>
      <c r="P227" s="825"/>
      <c r="Q227" s="825"/>
      <c r="R227" s="826"/>
      <c r="S227" s="826"/>
      <c r="T227" s="825"/>
      <c r="U227" s="825"/>
      <c r="V227" s="825"/>
      <c r="W227" s="825"/>
      <c r="X227" s="31"/>
      <c r="Y227" s="711"/>
      <c r="Z227" s="712"/>
      <c r="AA227" s="712"/>
      <c r="AB227" s="712"/>
      <c r="AC227" s="712"/>
      <c r="AD227" s="713"/>
      <c r="AE227" s="713"/>
      <c r="AF227" s="819"/>
    </row>
    <row r="228" spans="1:32" s="604" customFormat="1">
      <c r="A228" s="563" t="s">
        <v>1467</v>
      </c>
      <c r="B228" s="233"/>
      <c r="C228" s="583" t="s">
        <v>207</v>
      </c>
      <c r="D228" s="581" t="s">
        <v>205</v>
      </c>
      <c r="E228" s="582">
        <f>E222*1.95</f>
        <v>191.49</v>
      </c>
      <c r="F228" s="643"/>
      <c r="G228" s="192"/>
      <c r="H228" s="191"/>
      <c r="I228" s="191"/>
      <c r="J228" s="860"/>
      <c r="K228" s="859"/>
      <c r="L228" s="199"/>
      <c r="M228" s="193"/>
      <c r="N228" s="824"/>
      <c r="O228" s="825"/>
      <c r="P228" s="825"/>
      <c r="Q228" s="825"/>
      <c r="R228" s="826"/>
      <c r="S228" s="826"/>
      <c r="T228" s="825"/>
      <c r="U228" s="825"/>
      <c r="V228" s="825"/>
      <c r="W228" s="825"/>
      <c r="X228" s="31"/>
      <c r="Y228" s="711"/>
      <c r="Z228" s="712"/>
      <c r="AA228" s="712"/>
      <c r="AB228" s="712"/>
      <c r="AC228" s="712"/>
      <c r="AD228" s="713"/>
      <c r="AE228" s="713"/>
      <c r="AF228" s="819"/>
    </row>
    <row r="229" spans="1:32" s="604" customFormat="1">
      <c r="A229" s="563" t="s">
        <v>1468</v>
      </c>
      <c r="B229" s="233"/>
      <c r="C229" s="583" t="s">
        <v>208</v>
      </c>
      <c r="D229" s="581" t="s">
        <v>205</v>
      </c>
      <c r="E229" s="582">
        <f>E226</f>
        <v>65.794000000000011</v>
      </c>
      <c r="F229" s="643"/>
      <c r="G229" s="192"/>
      <c r="H229" s="191"/>
      <c r="I229" s="191"/>
      <c r="J229" s="860"/>
      <c r="K229" s="859"/>
      <c r="L229" s="199"/>
      <c r="M229" s="193"/>
      <c r="N229" s="824"/>
      <c r="O229" s="825"/>
      <c r="P229" s="825"/>
      <c r="Q229" s="825"/>
      <c r="R229" s="826"/>
      <c r="S229" s="826"/>
      <c r="T229" s="825"/>
      <c r="U229" s="825"/>
      <c r="V229" s="825"/>
      <c r="W229" s="825"/>
      <c r="X229" s="31"/>
      <c r="Y229" s="711"/>
      <c r="Z229" s="712"/>
      <c r="AA229" s="712"/>
      <c r="AB229" s="712"/>
      <c r="AC229" s="712"/>
      <c r="AD229" s="713"/>
      <c r="AE229" s="713"/>
      <c r="AF229" s="819"/>
    </row>
    <row r="230" spans="1:32" s="604" customFormat="1">
      <c r="A230" s="563" t="s">
        <v>1469</v>
      </c>
      <c r="B230" s="233"/>
      <c r="C230" s="583" t="s">
        <v>1788</v>
      </c>
      <c r="D230" s="581" t="s">
        <v>50</v>
      </c>
      <c r="E230" s="582">
        <f>0.25*E228</f>
        <v>47.872500000000002</v>
      </c>
      <c r="F230" s="643"/>
      <c r="G230" s="192"/>
      <c r="H230" s="191"/>
      <c r="I230" s="191"/>
      <c r="J230" s="860"/>
      <c r="K230" s="859"/>
      <c r="L230" s="199"/>
      <c r="M230" s="193"/>
      <c r="N230" s="824"/>
      <c r="O230" s="825"/>
      <c r="P230" s="825"/>
      <c r="Q230" s="825"/>
      <c r="R230" s="826"/>
      <c r="S230" s="826"/>
      <c r="T230" s="825"/>
      <c r="U230" s="825"/>
      <c r="V230" s="825"/>
      <c r="W230" s="825"/>
      <c r="X230" s="31"/>
      <c r="Y230" s="711"/>
      <c r="Z230" s="712"/>
      <c r="AA230" s="712"/>
      <c r="AB230" s="712"/>
      <c r="AC230" s="712"/>
      <c r="AD230" s="713"/>
      <c r="AE230" s="713"/>
      <c r="AF230" s="819"/>
    </row>
    <row r="231" spans="1:32" s="604" customFormat="1">
      <c r="A231" s="540">
        <v>85</v>
      </c>
      <c r="B231" s="233" t="s">
        <v>212</v>
      </c>
      <c r="C231" s="240" t="s">
        <v>1120</v>
      </c>
      <c r="D231" s="523" t="s">
        <v>45</v>
      </c>
      <c r="E231" s="565">
        <v>8</v>
      </c>
      <c r="F231" s="643"/>
      <c r="G231" s="191"/>
      <c r="H231" s="191"/>
      <c r="I231" s="191"/>
      <c r="J231" s="827"/>
      <c r="K231" s="691"/>
      <c r="L231" s="861"/>
      <c r="M231" s="193"/>
      <c r="N231" s="824"/>
      <c r="O231" s="825"/>
      <c r="P231" s="825"/>
      <c r="Q231" s="825"/>
      <c r="R231" s="826"/>
      <c r="S231" s="826"/>
      <c r="T231" s="825"/>
      <c r="U231" s="825"/>
      <c r="V231" s="825"/>
      <c r="W231" s="825"/>
      <c r="X231" s="31"/>
      <c r="Y231" s="711"/>
      <c r="Z231" s="712"/>
      <c r="AA231" s="712"/>
      <c r="AB231" s="712"/>
      <c r="AC231" s="712"/>
      <c r="AD231" s="713"/>
      <c r="AE231" s="713"/>
      <c r="AF231" s="819"/>
    </row>
    <row r="232" spans="1:32" s="604" customFormat="1">
      <c r="A232" s="563" t="s">
        <v>1470</v>
      </c>
      <c r="B232" s="233"/>
      <c r="C232" s="240" t="s">
        <v>213</v>
      </c>
      <c r="D232" s="183" t="s">
        <v>45</v>
      </c>
      <c r="E232" s="135">
        <f>E231</f>
        <v>8</v>
      </c>
      <c r="F232" s="643"/>
      <c r="G232" s="192"/>
      <c r="H232" s="191"/>
      <c r="I232" s="191"/>
      <c r="J232" s="827"/>
      <c r="K232" s="191"/>
      <c r="L232" s="193"/>
      <c r="M232" s="193"/>
      <c r="N232" s="824"/>
      <c r="O232" s="825"/>
      <c r="P232" s="825"/>
      <c r="Q232" s="825"/>
      <c r="R232" s="826"/>
      <c r="S232" s="826"/>
      <c r="T232" s="825"/>
      <c r="U232" s="825"/>
      <c r="V232" s="825"/>
      <c r="W232" s="825"/>
      <c r="X232" s="31"/>
      <c r="Y232" s="711"/>
      <c r="Z232" s="712"/>
      <c r="AA232" s="712"/>
      <c r="AB232" s="712"/>
      <c r="AC232" s="712"/>
      <c r="AD232" s="713"/>
      <c r="AE232" s="713"/>
      <c r="AF232" s="819"/>
    </row>
    <row r="233" spans="1:32" s="604" customFormat="1">
      <c r="A233" s="563" t="s">
        <v>1471</v>
      </c>
      <c r="B233" s="233"/>
      <c r="C233" s="240" t="s">
        <v>203</v>
      </c>
      <c r="D233" s="183" t="s">
        <v>45</v>
      </c>
      <c r="E233" s="135">
        <f>E231*4*1.1</f>
        <v>35.200000000000003</v>
      </c>
      <c r="F233" s="643"/>
      <c r="G233" s="192"/>
      <c r="H233" s="191"/>
      <c r="I233" s="191"/>
      <c r="J233" s="827"/>
      <c r="K233" s="191"/>
      <c r="L233" s="193"/>
      <c r="M233" s="193"/>
      <c r="N233" s="824"/>
      <c r="O233" s="825"/>
      <c r="P233" s="825"/>
      <c r="Q233" s="825"/>
      <c r="R233" s="826"/>
      <c r="S233" s="826"/>
      <c r="T233" s="825"/>
      <c r="U233" s="825"/>
      <c r="V233" s="825"/>
      <c r="W233" s="825"/>
      <c r="X233" s="31"/>
      <c r="Y233" s="711"/>
      <c r="Z233" s="712"/>
      <c r="AA233" s="712"/>
      <c r="AB233" s="712"/>
      <c r="AC233" s="712"/>
      <c r="AD233" s="713"/>
      <c r="AE233" s="713"/>
      <c r="AF233" s="819"/>
    </row>
    <row r="234" spans="1:32" s="604" customFormat="1">
      <c r="A234" s="563" t="s">
        <v>1472</v>
      </c>
      <c r="B234" s="233"/>
      <c r="C234" s="240" t="s">
        <v>214</v>
      </c>
      <c r="D234" s="581" t="s">
        <v>205</v>
      </c>
      <c r="E234" s="582">
        <f>E231*0.67*2</f>
        <v>10.72</v>
      </c>
      <c r="F234" s="643"/>
      <c r="G234" s="192"/>
      <c r="H234" s="191"/>
      <c r="I234" s="191"/>
      <c r="J234" s="827"/>
      <c r="K234" s="859"/>
      <c r="L234" s="199"/>
      <c r="M234" s="193"/>
      <c r="N234" s="824"/>
      <c r="O234" s="825"/>
      <c r="P234" s="825"/>
      <c r="Q234" s="825"/>
      <c r="R234" s="826"/>
      <c r="S234" s="826"/>
      <c r="T234" s="825"/>
      <c r="U234" s="825"/>
      <c r="V234" s="825"/>
      <c r="W234" s="825"/>
      <c r="X234" s="31"/>
      <c r="Y234" s="711"/>
      <c r="Z234" s="712"/>
      <c r="AA234" s="712"/>
      <c r="AB234" s="712"/>
      <c r="AC234" s="712"/>
      <c r="AD234" s="713"/>
      <c r="AE234" s="713"/>
      <c r="AF234" s="819"/>
    </row>
    <row r="235" spans="1:32" s="604" customFormat="1">
      <c r="A235" s="563" t="s">
        <v>1473</v>
      </c>
      <c r="B235" s="233"/>
      <c r="C235" s="240" t="s">
        <v>215</v>
      </c>
      <c r="D235" s="581" t="s">
        <v>205</v>
      </c>
      <c r="E235" s="582">
        <f>E231*2.08*2</f>
        <v>33.28</v>
      </c>
      <c r="F235" s="643"/>
      <c r="G235" s="192"/>
      <c r="H235" s="191"/>
      <c r="I235" s="191"/>
      <c r="J235" s="827"/>
      <c r="K235" s="859"/>
      <c r="L235" s="199"/>
      <c r="M235" s="193"/>
      <c r="N235" s="824"/>
      <c r="O235" s="825"/>
      <c r="P235" s="825"/>
      <c r="Q235" s="825"/>
      <c r="R235" s="826"/>
      <c r="S235" s="826"/>
      <c r="T235" s="825"/>
      <c r="U235" s="825"/>
      <c r="V235" s="825"/>
      <c r="W235" s="825"/>
      <c r="X235" s="31"/>
      <c r="Y235" s="711"/>
      <c r="Z235" s="712"/>
      <c r="AA235" s="712"/>
      <c r="AB235" s="712"/>
      <c r="AC235" s="712"/>
      <c r="AD235" s="713"/>
      <c r="AE235" s="713"/>
      <c r="AF235" s="819"/>
    </row>
    <row r="236" spans="1:32" s="604" customFormat="1">
      <c r="A236" s="563" t="s">
        <v>1474</v>
      </c>
      <c r="B236" s="233"/>
      <c r="C236" s="583" t="s">
        <v>207</v>
      </c>
      <c r="D236" s="581" t="s">
        <v>205</v>
      </c>
      <c r="E236" s="582">
        <f>E231*1.95*2</f>
        <v>31.2</v>
      </c>
      <c r="F236" s="643"/>
      <c r="G236" s="192"/>
      <c r="H236" s="191"/>
      <c r="I236" s="191"/>
      <c r="J236" s="860"/>
      <c r="K236" s="859"/>
      <c r="L236" s="199"/>
      <c r="M236" s="193"/>
      <c r="N236" s="824"/>
      <c r="O236" s="825"/>
      <c r="P236" s="825"/>
      <c r="Q236" s="825"/>
      <c r="R236" s="826"/>
      <c r="S236" s="826"/>
      <c r="T236" s="825"/>
      <c r="U236" s="825"/>
      <c r="V236" s="825"/>
      <c r="W236" s="825"/>
      <c r="X236" s="31"/>
      <c r="Y236" s="711"/>
      <c r="Z236" s="712"/>
      <c r="AA236" s="712"/>
      <c r="AB236" s="712"/>
      <c r="AC236" s="712"/>
      <c r="AD236" s="713"/>
      <c r="AE236" s="713"/>
      <c r="AF236" s="819"/>
    </row>
    <row r="237" spans="1:32" s="604" customFormat="1">
      <c r="A237" s="563" t="s">
        <v>1475</v>
      </c>
      <c r="B237" s="233"/>
      <c r="C237" s="583" t="s">
        <v>208</v>
      </c>
      <c r="D237" s="581" t="s">
        <v>205</v>
      </c>
      <c r="E237" s="582">
        <f>E234</f>
        <v>10.72</v>
      </c>
      <c r="F237" s="643"/>
      <c r="G237" s="192"/>
      <c r="H237" s="191"/>
      <c r="I237" s="191"/>
      <c r="J237" s="860"/>
      <c r="K237" s="859"/>
      <c r="L237" s="199"/>
      <c r="M237" s="193"/>
      <c r="N237" s="824"/>
      <c r="O237" s="825"/>
      <c r="P237" s="825"/>
      <c r="Q237" s="825"/>
      <c r="R237" s="826"/>
      <c r="S237" s="826"/>
      <c r="T237" s="825"/>
      <c r="U237" s="825"/>
      <c r="V237" s="825"/>
      <c r="W237" s="825"/>
      <c r="X237" s="31"/>
      <c r="Y237" s="711"/>
      <c r="Z237" s="712"/>
      <c r="AA237" s="712"/>
      <c r="AB237" s="712"/>
      <c r="AC237" s="712"/>
      <c r="AD237" s="713"/>
      <c r="AE237" s="713"/>
      <c r="AF237" s="819"/>
    </row>
    <row r="238" spans="1:32" s="604" customFormat="1">
      <c r="A238" s="563" t="s">
        <v>1476</v>
      </c>
      <c r="B238" s="233"/>
      <c r="C238" s="583" t="s">
        <v>1788</v>
      </c>
      <c r="D238" s="581" t="s">
        <v>50</v>
      </c>
      <c r="E238" s="582">
        <f>0.25*E236</f>
        <v>7.8</v>
      </c>
      <c r="F238" s="643"/>
      <c r="G238" s="192"/>
      <c r="H238" s="191"/>
      <c r="I238" s="191"/>
      <c r="J238" s="860"/>
      <c r="K238" s="859"/>
      <c r="L238" s="199"/>
      <c r="M238" s="193"/>
      <c r="N238" s="824"/>
      <c r="O238" s="825"/>
      <c r="P238" s="825"/>
      <c r="Q238" s="825"/>
      <c r="R238" s="826"/>
      <c r="S238" s="826"/>
      <c r="T238" s="825"/>
      <c r="U238" s="825"/>
      <c r="V238" s="825"/>
      <c r="W238" s="825"/>
      <c r="X238" s="31"/>
      <c r="Y238" s="711"/>
      <c r="Z238" s="712"/>
      <c r="AA238" s="712"/>
      <c r="AB238" s="712"/>
      <c r="AC238" s="712"/>
      <c r="AD238" s="713"/>
      <c r="AE238" s="713"/>
      <c r="AF238" s="819"/>
    </row>
    <row r="239" spans="1:32" s="604" customFormat="1">
      <c r="A239" s="540">
        <v>86</v>
      </c>
      <c r="B239" s="233"/>
      <c r="C239" s="584" t="s">
        <v>1031</v>
      </c>
      <c r="D239" s="581" t="s">
        <v>45</v>
      </c>
      <c r="E239" s="582">
        <f>E213*2+E222+E231*2</f>
        <v>2586.3999999999996</v>
      </c>
      <c r="F239" s="649"/>
      <c r="G239" s="191"/>
      <c r="H239" s="191"/>
      <c r="I239" s="191"/>
      <c r="J239" s="862"/>
      <c r="K239" s="859"/>
      <c r="L239" s="199"/>
      <c r="M239" s="193"/>
      <c r="N239" s="824"/>
      <c r="O239" s="825"/>
      <c r="P239" s="825"/>
      <c r="Q239" s="825"/>
      <c r="R239" s="826"/>
      <c r="S239" s="826"/>
      <c r="T239" s="825"/>
      <c r="U239" s="825"/>
      <c r="V239" s="825"/>
      <c r="W239" s="825"/>
      <c r="X239" s="31"/>
      <c r="Y239" s="711"/>
      <c r="Z239" s="712"/>
      <c r="AA239" s="712"/>
      <c r="AB239" s="712"/>
      <c r="AC239" s="712"/>
      <c r="AD239" s="713"/>
      <c r="AE239" s="713"/>
      <c r="AF239" s="819"/>
    </row>
    <row r="240" spans="1:32" s="604" customFormat="1">
      <c r="A240" s="563" t="s">
        <v>1477</v>
      </c>
      <c r="B240" s="233"/>
      <c r="C240" s="583" t="s">
        <v>1787</v>
      </c>
      <c r="D240" s="581" t="s">
        <v>50</v>
      </c>
      <c r="E240" s="582">
        <f>E239*2.1</f>
        <v>5431.44</v>
      </c>
      <c r="F240" s="649"/>
      <c r="G240" s="192"/>
      <c r="H240" s="191"/>
      <c r="I240" s="191"/>
      <c r="J240" s="860"/>
      <c r="K240" s="859"/>
      <c r="L240" s="199"/>
      <c r="M240" s="193"/>
      <c r="N240" s="824"/>
      <c r="O240" s="825"/>
      <c r="P240" s="825"/>
      <c r="Q240" s="825"/>
      <c r="R240" s="826"/>
      <c r="S240" s="826"/>
      <c r="T240" s="825"/>
      <c r="U240" s="825"/>
      <c r="V240" s="825"/>
      <c r="W240" s="825"/>
      <c r="X240" s="31"/>
      <c r="Y240" s="711"/>
      <c r="Z240" s="712"/>
      <c r="AA240" s="712"/>
      <c r="AB240" s="712"/>
      <c r="AC240" s="712"/>
      <c r="AD240" s="713"/>
      <c r="AE240" s="713"/>
      <c r="AF240" s="819"/>
    </row>
    <row r="241" spans="1:32" s="604" customFormat="1">
      <c r="A241" s="563" t="s">
        <v>1478</v>
      </c>
      <c r="B241" s="233"/>
      <c r="C241" s="583" t="s">
        <v>1786</v>
      </c>
      <c r="D241" s="581" t="s">
        <v>50</v>
      </c>
      <c r="E241" s="582">
        <f>E239*1.75</f>
        <v>4526.1999999999989</v>
      </c>
      <c r="F241" s="649"/>
      <c r="G241" s="192"/>
      <c r="H241" s="191"/>
      <c r="I241" s="191"/>
      <c r="J241" s="860"/>
      <c r="K241" s="859"/>
      <c r="L241" s="199"/>
      <c r="M241" s="193"/>
      <c r="N241" s="824"/>
      <c r="O241" s="825"/>
      <c r="P241" s="825"/>
      <c r="Q241" s="825"/>
      <c r="R241" s="826"/>
      <c r="S241" s="826"/>
      <c r="T241" s="825"/>
      <c r="U241" s="825"/>
      <c r="V241" s="825"/>
      <c r="W241" s="825"/>
      <c r="X241" s="31"/>
      <c r="Y241" s="711"/>
      <c r="Z241" s="712"/>
      <c r="AA241" s="712"/>
      <c r="AB241" s="712"/>
      <c r="AC241" s="712"/>
      <c r="AD241" s="713"/>
      <c r="AE241" s="713"/>
      <c r="AF241" s="819"/>
    </row>
    <row r="242" spans="1:32" s="604" customFormat="1">
      <c r="A242" s="563" t="s">
        <v>1479</v>
      </c>
      <c r="B242" s="233"/>
      <c r="C242" s="583" t="s">
        <v>216</v>
      </c>
      <c r="D242" s="581" t="s">
        <v>190</v>
      </c>
      <c r="E242" s="582">
        <f>E239*0.2</f>
        <v>517.28</v>
      </c>
      <c r="F242" s="649"/>
      <c r="G242" s="192"/>
      <c r="H242" s="191"/>
      <c r="I242" s="191"/>
      <c r="J242" s="860"/>
      <c r="K242" s="859"/>
      <c r="L242" s="199"/>
      <c r="M242" s="193"/>
      <c r="N242" s="824"/>
      <c r="O242" s="825"/>
      <c r="P242" s="825"/>
      <c r="Q242" s="825"/>
      <c r="R242" s="826"/>
      <c r="S242" s="826"/>
      <c r="T242" s="825"/>
      <c r="U242" s="825"/>
      <c r="V242" s="825"/>
      <c r="W242" s="825"/>
      <c r="X242" s="31"/>
      <c r="Y242" s="711"/>
      <c r="Z242" s="712"/>
      <c r="AA242" s="712"/>
      <c r="AB242" s="712"/>
      <c r="AC242" s="712"/>
      <c r="AD242" s="713"/>
      <c r="AE242" s="713"/>
      <c r="AF242" s="819"/>
    </row>
    <row r="243" spans="1:32" s="125" customFormat="1">
      <c r="A243" s="540">
        <v>87</v>
      </c>
      <c r="B243" s="233"/>
      <c r="C243" s="240" t="s">
        <v>1121</v>
      </c>
      <c r="D243" s="183" t="s">
        <v>45</v>
      </c>
      <c r="E243" s="135">
        <v>1989.8</v>
      </c>
      <c r="F243" s="648"/>
      <c r="G243" s="863"/>
      <c r="H243" s="863"/>
      <c r="I243" s="863"/>
      <c r="J243" s="864"/>
      <c r="K243" s="863"/>
      <c r="L243" s="865"/>
      <c r="M243" s="865"/>
      <c r="N243" s="866"/>
      <c r="O243" s="867"/>
      <c r="P243" s="867"/>
      <c r="Q243" s="867"/>
      <c r="R243" s="868"/>
      <c r="S243" s="868"/>
      <c r="T243" s="867"/>
      <c r="U243" s="867"/>
      <c r="V243" s="867"/>
      <c r="W243" s="867"/>
      <c r="X243" s="836"/>
      <c r="Y243" s="869"/>
      <c r="Z243" s="870"/>
      <c r="AA243" s="870"/>
      <c r="AB243" s="870"/>
      <c r="AC243" s="870"/>
      <c r="AD243" s="871"/>
      <c r="AE243" s="871"/>
      <c r="AF243" s="872"/>
    </row>
    <row r="244" spans="1:32" s="125" customFormat="1">
      <c r="A244" s="563" t="s">
        <v>1480</v>
      </c>
      <c r="B244" s="233"/>
      <c r="C244" s="240" t="s">
        <v>220</v>
      </c>
      <c r="D244" s="183" t="s">
        <v>45</v>
      </c>
      <c r="E244" s="135">
        <f>E243*1.1</f>
        <v>2188.7800000000002</v>
      </c>
      <c r="F244" s="648"/>
      <c r="G244" s="873"/>
      <c r="H244" s="863"/>
      <c r="I244" s="863"/>
      <c r="J244" s="864"/>
      <c r="K244" s="863"/>
      <c r="L244" s="865"/>
      <c r="M244" s="865"/>
      <c r="N244" s="866"/>
      <c r="O244" s="867"/>
      <c r="P244" s="867"/>
      <c r="Q244" s="867"/>
      <c r="R244" s="868"/>
      <c r="S244" s="868"/>
      <c r="T244" s="867"/>
      <c r="U244" s="867"/>
      <c r="V244" s="867"/>
      <c r="W244" s="867"/>
      <c r="X244" s="836"/>
      <c r="Y244" s="869"/>
      <c r="Z244" s="870"/>
      <c r="AA244" s="870"/>
      <c r="AB244" s="870"/>
      <c r="AC244" s="870"/>
      <c r="AD244" s="871"/>
      <c r="AE244" s="871"/>
      <c r="AF244" s="872"/>
    </row>
    <row r="245" spans="1:32" s="125" customFormat="1">
      <c r="A245" s="563" t="s">
        <v>1481</v>
      </c>
      <c r="B245" s="233"/>
      <c r="C245" s="240" t="s">
        <v>221</v>
      </c>
      <c r="D245" s="183" t="s">
        <v>50</v>
      </c>
      <c r="E245" s="135">
        <f>6.5*E243</f>
        <v>12933.699999999999</v>
      </c>
      <c r="F245" s="648"/>
      <c r="G245" s="873"/>
      <c r="H245" s="863"/>
      <c r="I245" s="863"/>
      <c r="J245" s="864"/>
      <c r="K245" s="863"/>
      <c r="L245" s="865"/>
      <c r="M245" s="865"/>
      <c r="N245" s="866"/>
      <c r="O245" s="867"/>
      <c r="P245" s="867"/>
      <c r="Q245" s="867"/>
      <c r="R245" s="868"/>
      <c r="S245" s="868"/>
      <c r="T245" s="867"/>
      <c r="U245" s="867"/>
      <c r="V245" s="867"/>
      <c r="W245" s="867"/>
      <c r="X245" s="836"/>
      <c r="Y245" s="869"/>
      <c r="Z245" s="870"/>
      <c r="AA245" s="870"/>
      <c r="AB245" s="870"/>
      <c r="AC245" s="870"/>
      <c r="AD245" s="871"/>
      <c r="AE245" s="871"/>
      <c r="AF245" s="872"/>
    </row>
    <row r="246" spans="1:32" s="125" customFormat="1">
      <c r="A246" s="563" t="s">
        <v>1482</v>
      </c>
      <c r="B246" s="233"/>
      <c r="C246" s="583" t="s">
        <v>1787</v>
      </c>
      <c r="D246" s="581" t="s">
        <v>50</v>
      </c>
      <c r="E246" s="582">
        <f>E243*2.1</f>
        <v>4178.58</v>
      </c>
      <c r="F246" s="648"/>
      <c r="G246" s="873"/>
      <c r="H246" s="863"/>
      <c r="I246" s="863"/>
      <c r="J246" s="874"/>
      <c r="K246" s="875"/>
      <c r="L246" s="876"/>
      <c r="M246" s="865"/>
      <c r="N246" s="866"/>
      <c r="O246" s="867"/>
      <c r="P246" s="867"/>
      <c r="Q246" s="867"/>
      <c r="R246" s="868"/>
      <c r="S246" s="868"/>
      <c r="T246" s="867"/>
      <c r="U246" s="867"/>
      <c r="V246" s="867"/>
      <c r="W246" s="867"/>
      <c r="X246" s="836"/>
      <c r="Y246" s="869"/>
      <c r="Z246" s="870"/>
      <c r="AA246" s="870"/>
      <c r="AB246" s="870"/>
      <c r="AC246" s="870"/>
      <c r="AD246" s="871"/>
      <c r="AE246" s="871"/>
      <c r="AF246" s="872"/>
    </row>
    <row r="247" spans="1:32" s="125" customFormat="1">
      <c r="A247" s="563" t="s">
        <v>1483</v>
      </c>
      <c r="B247" s="233"/>
      <c r="C247" s="583" t="s">
        <v>1786</v>
      </c>
      <c r="D247" s="581" t="s">
        <v>50</v>
      </c>
      <c r="E247" s="582">
        <f>E243*1.75</f>
        <v>3482.15</v>
      </c>
      <c r="F247" s="648"/>
      <c r="G247" s="873"/>
      <c r="H247" s="863"/>
      <c r="I247" s="863"/>
      <c r="J247" s="874"/>
      <c r="K247" s="875"/>
      <c r="L247" s="876"/>
      <c r="M247" s="865"/>
      <c r="N247" s="866"/>
      <c r="O247" s="867"/>
      <c r="P247" s="867"/>
      <c r="Q247" s="867"/>
      <c r="R247" s="868"/>
      <c r="S247" s="868"/>
      <c r="T247" s="867"/>
      <c r="U247" s="867"/>
      <c r="V247" s="867"/>
      <c r="W247" s="867"/>
      <c r="X247" s="836"/>
      <c r="Y247" s="869"/>
      <c r="Z247" s="870"/>
      <c r="AA247" s="870"/>
      <c r="AB247" s="870"/>
      <c r="AC247" s="870"/>
      <c r="AD247" s="871"/>
      <c r="AE247" s="871"/>
      <c r="AF247" s="872"/>
    </row>
    <row r="248" spans="1:32" s="125" customFormat="1">
      <c r="A248" s="563" t="s">
        <v>1484</v>
      </c>
      <c r="B248" s="234"/>
      <c r="C248" s="585" t="s">
        <v>216</v>
      </c>
      <c r="D248" s="586" t="s">
        <v>190</v>
      </c>
      <c r="E248" s="587">
        <f>E243*0.2</f>
        <v>397.96000000000004</v>
      </c>
      <c r="F248" s="648"/>
      <c r="G248" s="873"/>
      <c r="H248" s="863"/>
      <c r="I248" s="863"/>
      <c r="J248" s="874"/>
      <c r="K248" s="875"/>
      <c r="L248" s="876"/>
      <c r="M248" s="865"/>
      <c r="N248" s="866"/>
      <c r="O248" s="867"/>
      <c r="P248" s="867"/>
      <c r="Q248" s="867"/>
      <c r="R248" s="868"/>
      <c r="S248" s="868"/>
      <c r="T248" s="867"/>
      <c r="U248" s="867"/>
      <c r="V248" s="867"/>
      <c r="W248" s="867"/>
      <c r="X248" s="836"/>
      <c r="Y248" s="869"/>
      <c r="Z248" s="870"/>
      <c r="AA248" s="870"/>
      <c r="AB248" s="870"/>
      <c r="AC248" s="870"/>
      <c r="AD248" s="871"/>
      <c r="AE248" s="871"/>
      <c r="AF248" s="872"/>
    </row>
    <row r="249" spans="1:32" s="125" customFormat="1">
      <c r="A249" s="540">
        <v>88</v>
      </c>
      <c r="B249" s="567"/>
      <c r="C249" s="963" t="s">
        <v>222</v>
      </c>
      <c r="D249" s="588" t="s">
        <v>45</v>
      </c>
      <c r="E249" s="589">
        <f>1989.8+3054.4+460.2</f>
        <v>5504.4</v>
      </c>
      <c r="F249" s="648"/>
      <c r="G249" s="863"/>
      <c r="H249" s="863"/>
      <c r="I249" s="863"/>
      <c r="J249" s="877"/>
      <c r="K249" s="875"/>
      <c r="L249" s="876"/>
      <c r="M249" s="865"/>
      <c r="N249" s="866"/>
      <c r="O249" s="867"/>
      <c r="P249" s="867"/>
      <c r="Q249" s="867"/>
      <c r="R249" s="868"/>
      <c r="S249" s="868"/>
      <c r="T249" s="867"/>
      <c r="U249" s="867"/>
      <c r="V249" s="867"/>
      <c r="W249" s="867"/>
      <c r="X249" s="836"/>
      <c r="Y249" s="869"/>
      <c r="Z249" s="870"/>
      <c r="AA249" s="870"/>
      <c r="AB249" s="870"/>
      <c r="AC249" s="870"/>
      <c r="AD249" s="871"/>
      <c r="AE249" s="871"/>
      <c r="AF249" s="872"/>
    </row>
    <row r="250" spans="1:32" s="125" customFormat="1">
      <c r="A250" s="563" t="s">
        <v>1485</v>
      </c>
      <c r="B250" s="233"/>
      <c r="C250" s="240" t="s">
        <v>217</v>
      </c>
      <c r="D250" s="183" t="s">
        <v>190</v>
      </c>
      <c r="E250" s="198">
        <f>0.2*E249</f>
        <v>1100.8799999999999</v>
      </c>
      <c r="F250" s="648"/>
      <c r="G250" s="873"/>
      <c r="H250" s="863"/>
      <c r="I250" s="863"/>
      <c r="J250" s="864"/>
      <c r="K250" s="863"/>
      <c r="L250" s="876"/>
      <c r="M250" s="865"/>
      <c r="N250" s="866"/>
      <c r="O250" s="867"/>
      <c r="P250" s="867"/>
      <c r="Q250" s="867"/>
      <c r="R250" s="868"/>
      <c r="S250" s="868"/>
      <c r="T250" s="867"/>
      <c r="U250" s="867"/>
      <c r="V250" s="867"/>
      <c r="W250" s="867"/>
      <c r="X250" s="836"/>
      <c r="Y250" s="869"/>
      <c r="Z250" s="870"/>
      <c r="AA250" s="870"/>
      <c r="AB250" s="870"/>
      <c r="AC250" s="870"/>
      <c r="AD250" s="871"/>
      <c r="AE250" s="871"/>
      <c r="AF250" s="872"/>
    </row>
    <row r="251" spans="1:32" s="125" customFormat="1">
      <c r="A251" s="563" t="s">
        <v>1486</v>
      </c>
      <c r="B251" s="233"/>
      <c r="C251" s="240" t="s">
        <v>218</v>
      </c>
      <c r="D251" s="183" t="s">
        <v>190</v>
      </c>
      <c r="E251" s="135">
        <f>0.35*E249</f>
        <v>1926.5399999999997</v>
      </c>
      <c r="F251" s="648"/>
      <c r="G251" s="873"/>
      <c r="H251" s="863"/>
      <c r="I251" s="863"/>
      <c r="J251" s="864"/>
      <c r="K251" s="863"/>
      <c r="L251" s="865"/>
      <c r="M251" s="865"/>
      <c r="N251" s="866"/>
      <c r="O251" s="867"/>
      <c r="P251" s="867"/>
      <c r="Q251" s="867"/>
      <c r="R251" s="868"/>
      <c r="S251" s="868"/>
      <c r="T251" s="867"/>
      <c r="U251" s="867"/>
      <c r="V251" s="867"/>
      <c r="W251" s="867"/>
      <c r="X251" s="836"/>
      <c r="Y251" s="869"/>
      <c r="Z251" s="870"/>
      <c r="AA251" s="870"/>
      <c r="AB251" s="870"/>
      <c r="AC251" s="870"/>
      <c r="AD251" s="871"/>
      <c r="AE251" s="871"/>
      <c r="AF251" s="872"/>
    </row>
    <row r="252" spans="1:32" s="125" customFormat="1" ht="26.25">
      <c r="A252" s="563" t="s">
        <v>1487</v>
      </c>
      <c r="B252" s="233"/>
      <c r="C252" s="240" t="s">
        <v>1032</v>
      </c>
      <c r="D252" s="183" t="s">
        <v>190</v>
      </c>
      <c r="E252" s="135">
        <f>E251</f>
        <v>1926.5399999999997</v>
      </c>
      <c r="F252" s="648"/>
      <c r="G252" s="873"/>
      <c r="H252" s="863"/>
      <c r="I252" s="863"/>
      <c r="J252" s="864"/>
      <c r="K252" s="863"/>
      <c r="L252" s="865"/>
      <c r="M252" s="865"/>
      <c r="N252" s="866"/>
      <c r="O252" s="867"/>
      <c r="P252" s="867"/>
      <c r="Q252" s="867"/>
      <c r="R252" s="868"/>
      <c r="S252" s="868"/>
      <c r="T252" s="867"/>
      <c r="U252" s="867"/>
      <c r="V252" s="867"/>
      <c r="W252" s="867"/>
      <c r="X252" s="836"/>
      <c r="Y252" s="869"/>
      <c r="Z252" s="870"/>
      <c r="AA252" s="870"/>
      <c r="AB252" s="870"/>
      <c r="AC252" s="870"/>
      <c r="AD252" s="871"/>
      <c r="AE252" s="871"/>
      <c r="AF252" s="872"/>
    </row>
    <row r="253" spans="1:32" s="125" customFormat="1">
      <c r="A253" s="540">
        <v>89</v>
      </c>
      <c r="B253" s="233"/>
      <c r="C253" s="240" t="s">
        <v>223</v>
      </c>
      <c r="D253" s="183" t="s">
        <v>45</v>
      </c>
      <c r="E253" s="135">
        <v>556.70000000000005</v>
      </c>
      <c r="F253" s="648"/>
      <c r="G253" s="863"/>
      <c r="H253" s="863"/>
      <c r="I253" s="863"/>
      <c r="J253" s="864"/>
      <c r="K253" s="863"/>
      <c r="L253" s="878"/>
      <c r="M253" s="865"/>
      <c r="N253" s="866"/>
      <c r="O253" s="867"/>
      <c r="P253" s="867"/>
      <c r="Q253" s="867"/>
      <c r="R253" s="868"/>
      <c r="S253" s="868"/>
      <c r="T253" s="867"/>
      <c r="U253" s="867"/>
      <c r="V253" s="867"/>
      <c r="W253" s="867"/>
      <c r="X253" s="829"/>
      <c r="Y253" s="869"/>
      <c r="Z253" s="870"/>
      <c r="AA253" s="870"/>
      <c r="AB253" s="870"/>
      <c r="AC253" s="870"/>
      <c r="AD253" s="871"/>
      <c r="AE253" s="871"/>
      <c r="AF253" s="872"/>
    </row>
    <row r="254" spans="1:32" s="125" customFormat="1">
      <c r="A254" s="962" t="s">
        <v>1488</v>
      </c>
      <c r="B254" s="233"/>
      <c r="C254" s="240" t="s">
        <v>177</v>
      </c>
      <c r="D254" s="183" t="s">
        <v>190</v>
      </c>
      <c r="E254" s="135">
        <f>0.2*E253</f>
        <v>111.34000000000002</v>
      </c>
      <c r="F254" s="648"/>
      <c r="G254" s="879"/>
      <c r="H254" s="863"/>
      <c r="I254" s="863"/>
      <c r="J254" s="864"/>
      <c r="K254" s="863"/>
      <c r="L254" s="865"/>
      <c r="M254" s="865"/>
      <c r="N254" s="866"/>
      <c r="O254" s="867"/>
      <c r="P254" s="867"/>
      <c r="Q254" s="867"/>
      <c r="R254" s="868"/>
      <c r="S254" s="868"/>
      <c r="T254" s="867"/>
      <c r="U254" s="867"/>
      <c r="V254" s="867"/>
      <c r="W254" s="867"/>
      <c r="X254" s="836"/>
      <c r="Y254" s="869"/>
      <c r="Z254" s="870"/>
      <c r="AA254" s="870"/>
      <c r="AB254" s="870"/>
      <c r="AC254" s="870"/>
      <c r="AD254" s="871"/>
      <c r="AE254" s="871"/>
      <c r="AF254" s="872"/>
    </row>
    <row r="255" spans="1:32" s="125" customFormat="1">
      <c r="A255" s="563" t="s">
        <v>1489</v>
      </c>
      <c r="B255" s="233"/>
      <c r="C255" s="240" t="s">
        <v>191</v>
      </c>
      <c r="D255" s="183" t="s">
        <v>50</v>
      </c>
      <c r="E255" s="135">
        <f>4*E253</f>
        <v>2226.8000000000002</v>
      </c>
      <c r="F255" s="648"/>
      <c r="G255" s="873"/>
      <c r="H255" s="863"/>
      <c r="I255" s="863"/>
      <c r="J255" s="864"/>
      <c r="K255" s="863"/>
      <c r="L255" s="865"/>
      <c r="M255" s="865"/>
      <c r="N255" s="866"/>
      <c r="O255" s="867"/>
      <c r="P255" s="867"/>
      <c r="Q255" s="867"/>
      <c r="R255" s="868"/>
      <c r="S255" s="868"/>
      <c r="T255" s="867"/>
      <c r="U255" s="867"/>
      <c r="V255" s="867"/>
      <c r="W255" s="867"/>
      <c r="X255" s="836"/>
      <c r="Y255" s="869"/>
      <c r="Z255" s="870"/>
      <c r="AA255" s="870"/>
      <c r="AB255" s="870"/>
      <c r="AC255" s="870"/>
      <c r="AD255" s="871"/>
      <c r="AE255" s="871"/>
      <c r="AF255" s="872"/>
    </row>
    <row r="256" spans="1:32" s="125" customFormat="1" ht="51.75">
      <c r="A256" s="962" t="s">
        <v>1490</v>
      </c>
      <c r="B256" s="233"/>
      <c r="C256" s="240" t="s">
        <v>1033</v>
      </c>
      <c r="D256" s="183" t="s">
        <v>45</v>
      </c>
      <c r="E256" s="135">
        <f>E253*1.1</f>
        <v>612.37000000000012</v>
      </c>
      <c r="F256" s="648"/>
      <c r="G256" s="879"/>
      <c r="H256" s="863"/>
      <c r="I256" s="863"/>
      <c r="J256" s="864"/>
      <c r="K256" s="863"/>
      <c r="L256" s="865"/>
      <c r="M256" s="865"/>
      <c r="N256" s="866"/>
      <c r="O256" s="867"/>
      <c r="P256" s="867"/>
      <c r="Q256" s="867"/>
      <c r="R256" s="868"/>
      <c r="S256" s="868"/>
      <c r="T256" s="867"/>
      <c r="U256" s="867"/>
      <c r="V256" s="867"/>
      <c r="W256" s="867"/>
      <c r="X256" s="836"/>
      <c r="Y256" s="869"/>
      <c r="Z256" s="870"/>
      <c r="AA256" s="870"/>
      <c r="AB256" s="870"/>
      <c r="AC256" s="870"/>
      <c r="AD256" s="871"/>
      <c r="AE256" s="871"/>
      <c r="AF256" s="872"/>
    </row>
    <row r="257" spans="1:32" s="125" customFormat="1" ht="15" customHeight="1">
      <c r="A257" s="563" t="s">
        <v>1491</v>
      </c>
      <c r="B257" s="233"/>
      <c r="C257" s="240" t="s">
        <v>192</v>
      </c>
      <c r="D257" s="183" t="s">
        <v>50</v>
      </c>
      <c r="E257" s="135">
        <f>E253*1.2</f>
        <v>668.04000000000008</v>
      </c>
      <c r="F257" s="648"/>
      <c r="G257" s="873"/>
      <c r="H257" s="863"/>
      <c r="I257" s="863"/>
      <c r="J257" s="864"/>
      <c r="K257" s="863"/>
      <c r="L257" s="865"/>
      <c r="M257" s="865"/>
      <c r="N257" s="866"/>
      <c r="O257" s="867"/>
      <c r="P257" s="867"/>
      <c r="Q257" s="867"/>
      <c r="R257" s="868"/>
      <c r="S257" s="868"/>
      <c r="T257" s="867"/>
      <c r="U257" s="867"/>
      <c r="V257" s="867"/>
      <c r="W257" s="867"/>
      <c r="X257" s="836"/>
      <c r="Y257" s="869"/>
      <c r="Z257" s="870"/>
      <c r="AA257" s="870"/>
      <c r="AB257" s="870"/>
      <c r="AC257" s="870"/>
      <c r="AD257" s="871"/>
      <c r="AE257" s="871"/>
      <c r="AF257" s="872"/>
    </row>
    <row r="258" spans="1:32" s="604" customFormat="1">
      <c r="A258" s="937"/>
      <c r="B258" s="781"/>
      <c r="C258" s="782" t="s">
        <v>1328</v>
      </c>
      <c r="D258" s="783"/>
      <c r="E258" s="763"/>
      <c r="F258" s="643"/>
      <c r="G258" s="813"/>
      <c r="H258" s="813"/>
      <c r="I258" s="813"/>
      <c r="J258" s="814"/>
      <c r="K258" s="813"/>
      <c r="L258" s="832"/>
      <c r="M258" s="832"/>
      <c r="N258" s="816"/>
      <c r="O258" s="817"/>
      <c r="P258" s="817"/>
      <c r="Q258" s="817"/>
      <c r="R258" s="818"/>
      <c r="S258" s="818"/>
      <c r="T258" s="817"/>
      <c r="U258" s="817"/>
      <c r="V258" s="817"/>
      <c r="W258" s="817"/>
      <c r="X258" s="31"/>
      <c r="Y258" s="711"/>
      <c r="Z258" s="712"/>
      <c r="AA258" s="712"/>
      <c r="AB258" s="712"/>
      <c r="AC258" s="712"/>
      <c r="AD258" s="713"/>
      <c r="AE258" s="713"/>
      <c r="AF258" s="819"/>
    </row>
    <row r="259" spans="1:32" s="604" customFormat="1" ht="25.5">
      <c r="A259" s="789">
        <v>90</v>
      </c>
      <c r="B259" s="767"/>
      <c r="C259" s="784" t="s">
        <v>1016</v>
      </c>
      <c r="D259" s="785" t="s">
        <v>45</v>
      </c>
      <c r="E259" s="590">
        <v>33.4</v>
      </c>
      <c r="F259" s="643"/>
      <c r="G259" s="191"/>
      <c r="H259" s="191"/>
      <c r="I259" s="191"/>
      <c r="J259" s="827"/>
      <c r="K259" s="191"/>
      <c r="L259" s="199"/>
      <c r="M259" s="193"/>
      <c r="N259" s="824"/>
      <c r="O259" s="825"/>
      <c r="P259" s="825"/>
      <c r="Q259" s="825"/>
      <c r="R259" s="826"/>
      <c r="S259" s="826"/>
      <c r="T259" s="825"/>
      <c r="U259" s="825"/>
      <c r="V259" s="825"/>
      <c r="W259" s="825"/>
      <c r="X259" s="31"/>
      <c r="Y259" s="711"/>
      <c r="Z259" s="712"/>
      <c r="AA259" s="712"/>
      <c r="AB259" s="712"/>
      <c r="AC259" s="712"/>
      <c r="AD259" s="713"/>
      <c r="AE259" s="713"/>
      <c r="AF259" s="819"/>
    </row>
    <row r="260" spans="1:32" s="604" customFormat="1">
      <c r="A260" s="950" t="s">
        <v>1492</v>
      </c>
      <c r="B260" s="767"/>
      <c r="C260" s="784" t="s">
        <v>427</v>
      </c>
      <c r="D260" s="785" t="s">
        <v>45</v>
      </c>
      <c r="E260" s="762">
        <f>+E259</f>
        <v>33.4</v>
      </c>
      <c r="F260" s="643"/>
      <c r="G260" s="192"/>
      <c r="H260" s="191"/>
      <c r="I260" s="191"/>
      <c r="J260" s="827"/>
      <c r="K260" s="191"/>
      <c r="L260" s="193"/>
      <c r="M260" s="193"/>
      <c r="N260" s="824"/>
      <c r="O260" s="825"/>
      <c r="P260" s="825"/>
      <c r="Q260" s="825"/>
      <c r="R260" s="826"/>
      <c r="S260" s="826"/>
      <c r="T260" s="825"/>
      <c r="U260" s="825"/>
      <c r="V260" s="825"/>
      <c r="W260" s="825"/>
      <c r="X260" s="31"/>
      <c r="Y260" s="711"/>
      <c r="Z260" s="712"/>
      <c r="AA260" s="712"/>
      <c r="AB260" s="712"/>
      <c r="AC260" s="712"/>
      <c r="AD260" s="713"/>
      <c r="AE260" s="713"/>
      <c r="AF260" s="819"/>
    </row>
    <row r="261" spans="1:32" s="604" customFormat="1">
      <c r="A261" s="950" t="s">
        <v>1493</v>
      </c>
      <c r="B261" s="767"/>
      <c r="C261" s="784" t="s">
        <v>1017</v>
      </c>
      <c r="D261" s="785" t="s">
        <v>45</v>
      </c>
      <c r="E261" s="762">
        <f>+E260*1.1</f>
        <v>36.74</v>
      </c>
      <c r="F261" s="643"/>
      <c r="G261" s="192"/>
      <c r="H261" s="191"/>
      <c r="I261" s="191"/>
      <c r="J261" s="827"/>
      <c r="K261" s="191"/>
      <c r="L261" s="193"/>
      <c r="M261" s="193"/>
      <c r="N261" s="824"/>
      <c r="O261" s="825"/>
      <c r="P261" s="825"/>
      <c r="Q261" s="825"/>
      <c r="R261" s="826"/>
      <c r="S261" s="826"/>
      <c r="T261" s="825"/>
      <c r="U261" s="825"/>
      <c r="V261" s="825"/>
      <c r="W261" s="825"/>
      <c r="X261" s="31"/>
      <c r="Y261" s="711"/>
      <c r="Z261" s="712"/>
      <c r="AA261" s="712"/>
      <c r="AB261" s="712"/>
      <c r="AC261" s="712"/>
      <c r="AD261" s="713"/>
      <c r="AE261" s="713"/>
      <c r="AF261" s="819"/>
    </row>
    <row r="262" spans="1:32" s="604" customFormat="1">
      <c r="A262" s="950" t="s">
        <v>1494</v>
      </c>
      <c r="B262" s="767"/>
      <c r="C262" s="583" t="s">
        <v>207</v>
      </c>
      <c r="D262" s="581" t="s">
        <v>205</v>
      </c>
      <c r="E262" s="582">
        <f>E260*1.95</f>
        <v>65.13</v>
      </c>
      <c r="F262" s="643"/>
      <c r="G262" s="192"/>
      <c r="H262" s="191"/>
      <c r="I262" s="191"/>
      <c r="J262" s="860"/>
      <c r="K262" s="859"/>
      <c r="L262" s="199"/>
      <c r="M262" s="193"/>
      <c r="N262" s="824"/>
      <c r="O262" s="825"/>
      <c r="P262" s="825"/>
      <c r="Q262" s="825"/>
      <c r="R262" s="826"/>
      <c r="S262" s="826"/>
      <c r="T262" s="825"/>
      <c r="U262" s="825"/>
      <c r="V262" s="825"/>
      <c r="W262" s="825"/>
      <c r="X262" s="31"/>
      <c r="Y262" s="711"/>
      <c r="Z262" s="712"/>
      <c r="AA262" s="712"/>
      <c r="AB262" s="712"/>
      <c r="AC262" s="712"/>
      <c r="AD262" s="713"/>
      <c r="AE262" s="713"/>
      <c r="AF262" s="819"/>
    </row>
    <row r="263" spans="1:32" s="604" customFormat="1">
      <c r="A263" s="950" t="s">
        <v>1495</v>
      </c>
      <c r="B263" s="767"/>
      <c r="C263" s="583" t="s">
        <v>1788</v>
      </c>
      <c r="D263" s="581" t="s">
        <v>50</v>
      </c>
      <c r="E263" s="582">
        <f>0.25*E260</f>
        <v>8.35</v>
      </c>
      <c r="F263" s="643"/>
      <c r="G263" s="192"/>
      <c r="H263" s="191"/>
      <c r="I263" s="191"/>
      <c r="J263" s="860"/>
      <c r="K263" s="859"/>
      <c r="L263" s="199"/>
      <c r="M263" s="193"/>
      <c r="N263" s="824"/>
      <c r="O263" s="825"/>
      <c r="P263" s="825"/>
      <c r="Q263" s="825"/>
      <c r="R263" s="826"/>
      <c r="S263" s="826"/>
      <c r="T263" s="825"/>
      <c r="U263" s="825"/>
      <c r="V263" s="825"/>
      <c r="W263" s="825"/>
      <c r="X263" s="31"/>
      <c r="Y263" s="711"/>
      <c r="Z263" s="712"/>
      <c r="AA263" s="712"/>
      <c r="AB263" s="712"/>
      <c r="AC263" s="712"/>
      <c r="AD263" s="713"/>
      <c r="AE263" s="713"/>
      <c r="AF263" s="819"/>
    </row>
    <row r="264" spans="1:32" s="604" customFormat="1">
      <c r="A264" s="789">
        <v>91</v>
      </c>
      <c r="B264" s="767"/>
      <c r="C264" s="784" t="s">
        <v>1018</v>
      </c>
      <c r="D264" s="785" t="s">
        <v>45</v>
      </c>
      <c r="E264" s="199">
        <v>94.1</v>
      </c>
      <c r="F264" s="643"/>
      <c r="G264" s="191"/>
      <c r="H264" s="191"/>
      <c r="I264" s="191"/>
      <c r="J264" s="827"/>
      <c r="K264" s="191"/>
      <c r="L264" s="199"/>
      <c r="M264" s="193"/>
      <c r="N264" s="824"/>
      <c r="O264" s="825"/>
      <c r="P264" s="825"/>
      <c r="Q264" s="825"/>
      <c r="R264" s="826"/>
      <c r="S264" s="826"/>
      <c r="T264" s="825"/>
      <c r="U264" s="825"/>
      <c r="V264" s="825"/>
      <c r="W264" s="825"/>
      <c r="X264" s="31"/>
      <c r="Y264" s="711"/>
      <c r="Z264" s="712"/>
      <c r="AA264" s="712"/>
      <c r="AB264" s="712"/>
      <c r="AC264" s="712"/>
      <c r="AD264" s="713"/>
      <c r="AE264" s="713"/>
      <c r="AF264" s="819"/>
    </row>
    <row r="265" spans="1:32" s="604" customFormat="1">
      <c r="A265" s="950" t="s">
        <v>1496</v>
      </c>
      <c r="B265" s="767"/>
      <c r="C265" s="585" t="s">
        <v>216</v>
      </c>
      <c r="D265" s="586" t="s">
        <v>190</v>
      </c>
      <c r="E265" s="587">
        <f>E264*0.2</f>
        <v>18.82</v>
      </c>
      <c r="F265" s="643"/>
      <c r="G265" s="192"/>
      <c r="H265" s="191"/>
      <c r="I265" s="191"/>
      <c r="J265" s="860"/>
      <c r="K265" s="859"/>
      <c r="L265" s="199"/>
      <c r="M265" s="193"/>
      <c r="N265" s="824"/>
      <c r="O265" s="825"/>
      <c r="P265" s="825"/>
      <c r="Q265" s="825"/>
      <c r="R265" s="826"/>
      <c r="S265" s="826"/>
      <c r="T265" s="825"/>
      <c r="U265" s="825"/>
      <c r="V265" s="825"/>
      <c r="W265" s="825"/>
      <c r="X265" s="31"/>
      <c r="Y265" s="711"/>
      <c r="Z265" s="712"/>
      <c r="AA265" s="712"/>
      <c r="AB265" s="712"/>
      <c r="AC265" s="712"/>
      <c r="AD265" s="713"/>
      <c r="AE265" s="713"/>
      <c r="AF265" s="819"/>
    </row>
    <row r="266" spans="1:32" s="604" customFormat="1">
      <c r="A266" s="950" t="s">
        <v>1497</v>
      </c>
      <c r="B266" s="767"/>
      <c r="C266" s="591" t="s">
        <v>430</v>
      </c>
      <c r="D266" s="588" t="s">
        <v>45</v>
      </c>
      <c r="E266" s="589">
        <f>+E264*1.1</f>
        <v>103.51</v>
      </c>
      <c r="F266" s="643"/>
      <c r="G266" s="192"/>
      <c r="H266" s="191"/>
      <c r="I266" s="191"/>
      <c r="J266" s="860"/>
      <c r="K266" s="859"/>
      <c r="L266" s="199"/>
      <c r="M266" s="193"/>
      <c r="N266" s="824"/>
      <c r="O266" s="825"/>
      <c r="P266" s="825"/>
      <c r="Q266" s="825"/>
      <c r="R266" s="826"/>
      <c r="S266" s="826"/>
      <c r="T266" s="825"/>
      <c r="U266" s="825"/>
      <c r="V266" s="825"/>
      <c r="W266" s="825"/>
      <c r="X266" s="31"/>
      <c r="Y266" s="711"/>
      <c r="Z266" s="712"/>
      <c r="AA266" s="712"/>
      <c r="AB266" s="712"/>
      <c r="AC266" s="712"/>
      <c r="AD266" s="713"/>
      <c r="AE266" s="713"/>
      <c r="AF266" s="819"/>
    </row>
    <row r="267" spans="1:32" s="604" customFormat="1">
      <c r="A267" s="950" t="s">
        <v>1498</v>
      </c>
      <c r="B267" s="767"/>
      <c r="C267" s="591" t="s">
        <v>1019</v>
      </c>
      <c r="D267" s="588" t="s">
        <v>50</v>
      </c>
      <c r="E267" s="589">
        <f>+E264*12*4</f>
        <v>4516.7999999999993</v>
      </c>
      <c r="F267" s="643"/>
      <c r="G267" s="192"/>
      <c r="H267" s="191"/>
      <c r="I267" s="191"/>
      <c r="J267" s="860"/>
      <c r="K267" s="859"/>
      <c r="L267" s="199"/>
      <c r="M267" s="193"/>
      <c r="N267" s="824"/>
      <c r="O267" s="825"/>
      <c r="P267" s="825"/>
      <c r="Q267" s="825"/>
      <c r="R267" s="826"/>
      <c r="S267" s="826"/>
      <c r="T267" s="825"/>
      <c r="U267" s="825"/>
      <c r="V267" s="825"/>
      <c r="W267" s="825"/>
      <c r="X267" s="31"/>
      <c r="Y267" s="711"/>
      <c r="Z267" s="712"/>
      <c r="AA267" s="712"/>
      <c r="AB267" s="712"/>
      <c r="AC267" s="712"/>
      <c r="AD267" s="713"/>
      <c r="AE267" s="713"/>
      <c r="AF267" s="819"/>
    </row>
    <row r="268" spans="1:32" s="604" customFormat="1">
      <c r="A268" s="789">
        <v>92</v>
      </c>
      <c r="B268" s="767"/>
      <c r="C268" s="949" t="s">
        <v>224</v>
      </c>
      <c r="D268" s="789" t="s">
        <v>45</v>
      </c>
      <c r="E268" s="565">
        <v>1447.6</v>
      </c>
      <c r="F268" s="643"/>
      <c r="G268" s="191"/>
      <c r="H268" s="191"/>
      <c r="I268" s="191"/>
      <c r="J268" s="827"/>
      <c r="K268" s="191"/>
      <c r="L268" s="193"/>
      <c r="M268" s="193"/>
      <c r="N268" s="824"/>
      <c r="O268" s="825"/>
      <c r="P268" s="825"/>
      <c r="Q268" s="825"/>
      <c r="R268" s="826"/>
      <c r="S268" s="826"/>
      <c r="T268" s="825"/>
      <c r="U268" s="825"/>
      <c r="V268" s="825"/>
      <c r="W268" s="825"/>
      <c r="X268" s="31"/>
      <c r="Y268" s="711"/>
      <c r="Z268" s="712"/>
      <c r="AA268" s="712"/>
      <c r="AB268" s="712"/>
      <c r="AC268" s="712"/>
      <c r="AD268" s="713"/>
      <c r="AE268" s="713"/>
      <c r="AF268" s="819"/>
    </row>
    <row r="269" spans="1:32" s="604" customFormat="1">
      <c r="A269" s="960" t="s">
        <v>1499</v>
      </c>
      <c r="B269" s="767"/>
      <c r="C269" s="243" t="s">
        <v>1787</v>
      </c>
      <c r="D269" s="200" t="s">
        <v>50</v>
      </c>
      <c r="E269" s="198">
        <f>E268*2.1</f>
        <v>3039.96</v>
      </c>
      <c r="F269" s="643"/>
      <c r="G269" s="852"/>
      <c r="H269" s="191"/>
      <c r="I269" s="191"/>
      <c r="J269" s="860"/>
      <c r="K269" s="859"/>
      <c r="L269" s="199"/>
      <c r="M269" s="193"/>
      <c r="N269" s="824"/>
      <c r="O269" s="825"/>
      <c r="P269" s="825"/>
      <c r="Q269" s="825"/>
      <c r="R269" s="826"/>
      <c r="S269" s="826"/>
      <c r="T269" s="825"/>
      <c r="U269" s="825"/>
      <c r="V269" s="825"/>
      <c r="W269" s="825"/>
      <c r="X269" s="31"/>
      <c r="Y269" s="711"/>
      <c r="Z269" s="712"/>
      <c r="AA269" s="712"/>
      <c r="AB269" s="712"/>
      <c r="AC269" s="712"/>
      <c r="AD269" s="713"/>
      <c r="AE269" s="713"/>
      <c r="AF269" s="819"/>
    </row>
    <row r="270" spans="1:32" s="604" customFormat="1">
      <c r="A270" s="950" t="s">
        <v>1500</v>
      </c>
      <c r="B270" s="767"/>
      <c r="C270" s="583" t="s">
        <v>1786</v>
      </c>
      <c r="D270" s="581" t="s">
        <v>50</v>
      </c>
      <c r="E270" s="582">
        <f>E268*1.75</f>
        <v>2533.2999999999997</v>
      </c>
      <c r="F270" s="643"/>
      <c r="G270" s="192"/>
      <c r="H270" s="191"/>
      <c r="I270" s="191"/>
      <c r="J270" s="860"/>
      <c r="K270" s="859"/>
      <c r="L270" s="199"/>
      <c r="M270" s="193"/>
      <c r="N270" s="824"/>
      <c r="O270" s="825"/>
      <c r="P270" s="825"/>
      <c r="Q270" s="825"/>
      <c r="R270" s="826"/>
      <c r="S270" s="826"/>
      <c r="T270" s="825"/>
      <c r="U270" s="825"/>
      <c r="V270" s="825"/>
      <c r="W270" s="825"/>
      <c r="X270" s="31"/>
      <c r="Y270" s="711"/>
      <c r="Z270" s="712"/>
      <c r="AA270" s="712"/>
      <c r="AB270" s="712"/>
      <c r="AC270" s="712"/>
      <c r="AD270" s="713"/>
      <c r="AE270" s="713"/>
      <c r="AF270" s="819"/>
    </row>
    <row r="271" spans="1:32" s="604" customFormat="1">
      <c r="A271" s="950" t="s">
        <v>1501</v>
      </c>
      <c r="B271" s="767"/>
      <c r="C271" s="583" t="s">
        <v>216</v>
      </c>
      <c r="D271" s="581" t="s">
        <v>190</v>
      </c>
      <c r="E271" s="582">
        <f>E268*0.2</f>
        <v>289.52</v>
      </c>
      <c r="F271" s="643"/>
      <c r="G271" s="192"/>
      <c r="H271" s="191"/>
      <c r="I271" s="191"/>
      <c r="J271" s="860"/>
      <c r="K271" s="859"/>
      <c r="L271" s="199"/>
      <c r="M271" s="193"/>
      <c r="N271" s="824"/>
      <c r="O271" s="825"/>
      <c r="P271" s="825"/>
      <c r="Q271" s="825"/>
      <c r="R271" s="826"/>
      <c r="S271" s="826"/>
      <c r="T271" s="825"/>
      <c r="U271" s="825"/>
      <c r="V271" s="825"/>
      <c r="W271" s="825"/>
      <c r="X271" s="31"/>
      <c r="Y271" s="711"/>
      <c r="Z271" s="712"/>
      <c r="AA271" s="712"/>
      <c r="AB271" s="712"/>
      <c r="AC271" s="712"/>
      <c r="AD271" s="713"/>
      <c r="AE271" s="713"/>
      <c r="AF271" s="819"/>
    </row>
    <row r="272" spans="1:32" s="604" customFormat="1">
      <c r="A272" s="950" t="s">
        <v>1502</v>
      </c>
      <c r="B272" s="767"/>
      <c r="C272" s="784" t="s">
        <v>217</v>
      </c>
      <c r="D272" s="785" t="s">
        <v>190</v>
      </c>
      <c r="E272" s="582">
        <f>0.2*E268</f>
        <v>289.52</v>
      </c>
      <c r="F272" s="643"/>
      <c r="G272" s="192"/>
      <c r="H272" s="191"/>
      <c r="I272" s="191"/>
      <c r="J272" s="827"/>
      <c r="K272" s="191"/>
      <c r="L272" s="199"/>
      <c r="M272" s="193"/>
      <c r="N272" s="824"/>
      <c r="O272" s="825"/>
      <c r="P272" s="825"/>
      <c r="Q272" s="825"/>
      <c r="R272" s="826"/>
      <c r="S272" s="826"/>
      <c r="T272" s="825"/>
      <c r="U272" s="825"/>
      <c r="V272" s="825"/>
      <c r="W272" s="825"/>
      <c r="X272" s="31"/>
      <c r="Y272" s="711"/>
      <c r="Z272" s="712"/>
      <c r="AA272" s="712"/>
      <c r="AB272" s="712"/>
      <c r="AC272" s="712"/>
      <c r="AD272" s="713"/>
      <c r="AE272" s="713"/>
      <c r="AF272" s="819"/>
    </row>
    <row r="273" spans="1:32" s="604" customFormat="1" ht="15" customHeight="1">
      <c r="A273" s="950" t="s">
        <v>1503</v>
      </c>
      <c r="B273" s="767"/>
      <c r="C273" s="784" t="s">
        <v>218</v>
      </c>
      <c r="D273" s="785" t="s">
        <v>190</v>
      </c>
      <c r="E273" s="762">
        <f>0.35*E268</f>
        <v>506.65999999999991</v>
      </c>
      <c r="F273" s="643"/>
      <c r="G273" s="192"/>
      <c r="H273" s="191"/>
      <c r="I273" s="191"/>
      <c r="J273" s="827"/>
      <c r="K273" s="191"/>
      <c r="L273" s="193"/>
      <c r="M273" s="193"/>
      <c r="N273" s="824"/>
      <c r="O273" s="825"/>
      <c r="P273" s="825"/>
      <c r="Q273" s="825"/>
      <c r="R273" s="826"/>
      <c r="S273" s="826"/>
      <c r="T273" s="825"/>
      <c r="U273" s="825"/>
      <c r="V273" s="825"/>
      <c r="W273" s="825"/>
      <c r="X273" s="31"/>
      <c r="Y273" s="711"/>
      <c r="Z273" s="712"/>
      <c r="AA273" s="712"/>
      <c r="AB273" s="712"/>
      <c r="AC273" s="712"/>
      <c r="AD273" s="713"/>
      <c r="AE273" s="713"/>
      <c r="AF273" s="819"/>
    </row>
    <row r="274" spans="1:32" s="604" customFormat="1" ht="25.5" customHeight="1">
      <c r="A274" s="937"/>
      <c r="B274" s="938"/>
      <c r="C274" s="964" t="s">
        <v>225</v>
      </c>
      <c r="D274" s="937"/>
      <c r="E274" s="941"/>
      <c r="F274" s="643"/>
      <c r="G274" s="813"/>
      <c r="H274" s="813"/>
      <c r="I274" s="813"/>
      <c r="J274" s="880"/>
      <c r="K274" s="813"/>
      <c r="L274" s="832"/>
      <c r="M274" s="832"/>
      <c r="N274" s="816"/>
      <c r="O274" s="817"/>
      <c r="P274" s="817"/>
      <c r="Q274" s="817"/>
      <c r="R274" s="818"/>
      <c r="S274" s="818"/>
      <c r="T274" s="817"/>
      <c r="U274" s="817"/>
      <c r="V274" s="817"/>
      <c r="W274" s="817"/>
      <c r="X274" s="31"/>
      <c r="Y274" s="711"/>
      <c r="Z274" s="712"/>
      <c r="AA274" s="712"/>
      <c r="AB274" s="712"/>
      <c r="AC274" s="712"/>
      <c r="AD274" s="713"/>
      <c r="AE274" s="713"/>
      <c r="AF274" s="819"/>
    </row>
    <row r="275" spans="1:32" s="604" customFormat="1">
      <c r="A275" s="789"/>
      <c r="B275" s="942"/>
      <c r="C275" s="965" t="s">
        <v>226</v>
      </c>
      <c r="D275" s="789"/>
      <c r="E275" s="565"/>
      <c r="F275" s="643"/>
      <c r="G275" s="191"/>
      <c r="H275" s="191"/>
      <c r="I275" s="191"/>
      <c r="J275" s="858"/>
      <c r="K275" s="191"/>
      <c r="L275" s="193"/>
      <c r="M275" s="193"/>
      <c r="N275" s="824"/>
      <c r="O275" s="825"/>
      <c r="P275" s="825"/>
      <c r="Q275" s="825"/>
      <c r="R275" s="826"/>
      <c r="S275" s="826"/>
      <c r="T275" s="825"/>
      <c r="U275" s="825"/>
      <c r="V275" s="825"/>
      <c r="W275" s="825"/>
      <c r="X275" s="31"/>
      <c r="Y275" s="711"/>
      <c r="Z275" s="712"/>
      <c r="AA275" s="712"/>
      <c r="AB275" s="712"/>
      <c r="AC275" s="712"/>
      <c r="AD275" s="713"/>
      <c r="AE275" s="713"/>
      <c r="AF275" s="819"/>
    </row>
    <row r="276" spans="1:32" s="604" customFormat="1" ht="51">
      <c r="A276" s="789">
        <v>93</v>
      </c>
      <c r="B276" s="966"/>
      <c r="C276" s="600" t="s">
        <v>1122</v>
      </c>
      <c r="D276" s="957" t="s">
        <v>45</v>
      </c>
      <c r="E276" s="565">
        <v>7.25</v>
      </c>
      <c r="F276" s="643"/>
      <c r="G276" s="191"/>
      <c r="H276" s="191"/>
      <c r="I276" s="823"/>
      <c r="J276" s="834"/>
      <c r="K276" s="808"/>
      <c r="L276" s="193"/>
      <c r="M276" s="193"/>
      <c r="N276" s="824"/>
      <c r="O276" s="825"/>
      <c r="P276" s="825"/>
      <c r="Q276" s="825"/>
      <c r="R276" s="826"/>
      <c r="S276" s="826"/>
      <c r="T276" s="825"/>
      <c r="U276" s="825"/>
      <c r="V276" s="825"/>
      <c r="W276" s="825"/>
      <c r="X276" s="31"/>
      <c r="Y276" s="711"/>
      <c r="Z276" s="712"/>
      <c r="AA276" s="712"/>
      <c r="AB276" s="712"/>
      <c r="AC276" s="712"/>
      <c r="AD276" s="713"/>
      <c r="AE276" s="713"/>
      <c r="AF276" s="819"/>
    </row>
    <row r="277" spans="1:32" s="604" customFormat="1" ht="51">
      <c r="A277" s="789">
        <f t="shared" ref="A277:A329" si="2">+A276+1</f>
        <v>94</v>
      </c>
      <c r="B277" s="966"/>
      <c r="C277" s="600" t="s">
        <v>1123</v>
      </c>
      <c r="D277" s="957" t="s">
        <v>45</v>
      </c>
      <c r="E277" s="565">
        <v>11.33</v>
      </c>
      <c r="F277" s="643"/>
      <c r="G277" s="191"/>
      <c r="H277" s="191"/>
      <c r="I277" s="823"/>
      <c r="J277" s="834"/>
      <c r="K277" s="808"/>
      <c r="L277" s="193"/>
      <c r="M277" s="193"/>
      <c r="N277" s="824"/>
      <c r="O277" s="825"/>
      <c r="P277" s="825"/>
      <c r="Q277" s="825"/>
      <c r="R277" s="826"/>
      <c r="S277" s="826"/>
      <c r="T277" s="825"/>
      <c r="U277" s="825"/>
      <c r="V277" s="825"/>
      <c r="W277" s="825"/>
      <c r="X277" s="31"/>
      <c r="Y277" s="711"/>
      <c r="Z277" s="712"/>
      <c r="AA277" s="712"/>
      <c r="AB277" s="712"/>
      <c r="AC277" s="712"/>
      <c r="AD277" s="713"/>
      <c r="AE277" s="713"/>
      <c r="AF277" s="819"/>
    </row>
    <row r="278" spans="1:32" s="604" customFormat="1" ht="51">
      <c r="A278" s="789">
        <f t="shared" si="2"/>
        <v>95</v>
      </c>
      <c r="B278" s="966"/>
      <c r="C278" s="600" t="s">
        <v>1124</v>
      </c>
      <c r="D278" s="957" t="s">
        <v>45</v>
      </c>
      <c r="E278" s="565">
        <v>5.55</v>
      </c>
      <c r="F278" s="643"/>
      <c r="G278" s="191"/>
      <c r="H278" s="191"/>
      <c r="I278" s="823"/>
      <c r="J278" s="834"/>
      <c r="K278" s="808"/>
      <c r="L278" s="193"/>
      <c r="M278" s="193"/>
      <c r="N278" s="824"/>
      <c r="O278" s="825"/>
      <c r="P278" s="825"/>
      <c r="Q278" s="825"/>
      <c r="R278" s="826"/>
      <c r="S278" s="826"/>
      <c r="T278" s="825"/>
      <c r="U278" s="825"/>
      <c r="V278" s="825"/>
      <c r="W278" s="825"/>
      <c r="X278" s="31"/>
      <c r="Y278" s="711"/>
      <c r="Z278" s="712"/>
      <c r="AA278" s="712"/>
      <c r="AB278" s="712"/>
      <c r="AC278" s="712"/>
      <c r="AD278" s="713"/>
      <c r="AE278" s="713"/>
      <c r="AF278" s="819"/>
    </row>
    <row r="279" spans="1:32" s="604" customFormat="1" ht="114.75">
      <c r="A279" s="789">
        <f t="shared" si="2"/>
        <v>96</v>
      </c>
      <c r="B279" s="966"/>
      <c r="C279" s="967" t="s">
        <v>1125</v>
      </c>
      <c r="D279" s="957" t="s">
        <v>45</v>
      </c>
      <c r="E279" s="565">
        <v>15</v>
      </c>
      <c r="F279" s="643"/>
      <c r="G279" s="191"/>
      <c r="H279" s="191"/>
      <c r="I279" s="823"/>
      <c r="J279" s="822"/>
      <c r="K279" s="808"/>
      <c r="L279" s="193"/>
      <c r="M279" s="193"/>
      <c r="N279" s="824"/>
      <c r="O279" s="881"/>
      <c r="P279" s="881"/>
      <c r="Q279" s="881"/>
      <c r="R279" s="826"/>
      <c r="S279" s="826"/>
      <c r="T279" s="881"/>
      <c r="U279" s="881"/>
      <c r="V279" s="881"/>
      <c r="W279" s="881"/>
      <c r="X279" s="31"/>
      <c r="Y279" s="711"/>
      <c r="Z279" s="712"/>
      <c r="AA279" s="712"/>
      <c r="AB279" s="712"/>
      <c r="AC279" s="712"/>
      <c r="AD279" s="713"/>
      <c r="AE279" s="713"/>
      <c r="AF279" s="819"/>
    </row>
    <row r="280" spans="1:32" s="604" customFormat="1">
      <c r="A280" s="937"/>
      <c r="B280" s="968"/>
      <c r="C280" s="603" t="s">
        <v>227</v>
      </c>
      <c r="D280" s="674"/>
      <c r="E280" s="941"/>
      <c r="F280" s="643"/>
      <c r="G280" s="813"/>
      <c r="H280" s="813"/>
      <c r="I280" s="831"/>
      <c r="J280" s="830"/>
      <c r="K280" s="831"/>
      <c r="L280" s="832"/>
      <c r="M280" s="832"/>
      <c r="N280" s="816"/>
      <c r="O280" s="817"/>
      <c r="P280" s="817"/>
      <c r="Q280" s="817"/>
      <c r="R280" s="818"/>
      <c r="S280" s="818"/>
      <c r="T280" s="817"/>
      <c r="U280" s="817"/>
      <c r="V280" s="817"/>
      <c r="W280" s="817"/>
      <c r="X280" s="31"/>
      <c r="Y280" s="711"/>
      <c r="Z280" s="712"/>
      <c r="AA280" s="712"/>
      <c r="AB280" s="712"/>
      <c r="AC280" s="712"/>
      <c r="AD280" s="713"/>
      <c r="AE280" s="713"/>
      <c r="AF280" s="819"/>
    </row>
    <row r="281" spans="1:32" s="604" customFormat="1" ht="25.5">
      <c r="A281" s="789">
        <v>97</v>
      </c>
      <c r="B281" s="966" t="s">
        <v>228</v>
      </c>
      <c r="C281" s="967" t="s">
        <v>1111</v>
      </c>
      <c r="D281" s="523" t="s">
        <v>15</v>
      </c>
      <c r="E281" s="565">
        <v>1</v>
      </c>
      <c r="F281" s="643"/>
      <c r="G281" s="191"/>
      <c r="H281" s="191"/>
      <c r="I281" s="823"/>
      <c r="J281" s="822"/>
      <c r="K281" s="823"/>
      <c r="L281" s="193"/>
      <c r="M281" s="193"/>
      <c r="N281" s="824"/>
      <c r="O281" s="825"/>
      <c r="P281" s="825"/>
      <c r="Q281" s="825"/>
      <c r="R281" s="826"/>
      <c r="S281" s="826"/>
      <c r="T281" s="825"/>
      <c r="U281" s="825"/>
      <c r="V281" s="825"/>
      <c r="W281" s="825"/>
      <c r="X281" s="836"/>
      <c r="Y281" s="711"/>
      <c r="Z281" s="712"/>
      <c r="AA281" s="712"/>
      <c r="AB281" s="712"/>
      <c r="AC281" s="712"/>
      <c r="AD281" s="713"/>
      <c r="AE281" s="713"/>
      <c r="AF281" s="819"/>
    </row>
    <row r="282" spans="1:32" s="604" customFormat="1">
      <c r="A282" s="950" t="s">
        <v>1504</v>
      </c>
      <c r="B282" s="966"/>
      <c r="C282" s="967" t="s">
        <v>229</v>
      </c>
      <c r="D282" s="523" t="s">
        <v>46</v>
      </c>
      <c r="E282" s="565">
        <v>1</v>
      </c>
      <c r="F282" s="643"/>
      <c r="G282" s="192"/>
      <c r="H282" s="191"/>
      <c r="I282" s="823"/>
      <c r="J282" s="822"/>
      <c r="K282" s="823"/>
      <c r="L282" s="193"/>
      <c r="M282" s="193"/>
      <c r="N282" s="824"/>
      <c r="O282" s="825"/>
      <c r="P282" s="825"/>
      <c r="Q282" s="825"/>
      <c r="R282" s="826"/>
      <c r="S282" s="826"/>
      <c r="T282" s="825"/>
      <c r="U282" s="825"/>
      <c r="V282" s="825"/>
      <c r="W282" s="825"/>
      <c r="X282" s="31"/>
      <c r="Y282" s="711"/>
      <c r="Z282" s="712"/>
      <c r="AA282" s="712"/>
      <c r="AB282" s="712"/>
      <c r="AC282" s="712"/>
      <c r="AD282" s="713"/>
      <c r="AE282" s="713"/>
      <c r="AF282" s="819"/>
    </row>
    <row r="283" spans="1:32" s="604" customFormat="1" ht="25.5">
      <c r="A283" s="789">
        <v>98</v>
      </c>
      <c r="B283" s="966" t="s">
        <v>230</v>
      </c>
      <c r="C283" s="967" t="s">
        <v>1112</v>
      </c>
      <c r="D283" s="523" t="s">
        <v>15</v>
      </c>
      <c r="E283" s="565">
        <v>2</v>
      </c>
      <c r="F283" s="643"/>
      <c r="G283" s="191"/>
      <c r="H283" s="191"/>
      <c r="I283" s="823"/>
      <c r="J283" s="822"/>
      <c r="K283" s="823"/>
      <c r="L283" s="193"/>
      <c r="M283" s="193"/>
      <c r="N283" s="824"/>
      <c r="O283" s="825"/>
      <c r="P283" s="825"/>
      <c r="Q283" s="825"/>
      <c r="R283" s="826"/>
      <c r="S283" s="826"/>
      <c r="T283" s="825"/>
      <c r="U283" s="825"/>
      <c r="V283" s="825"/>
      <c r="W283" s="825"/>
      <c r="X283" s="836"/>
      <c r="Y283" s="711"/>
      <c r="Z283" s="712"/>
      <c r="AA283" s="712"/>
      <c r="AB283" s="712"/>
      <c r="AC283" s="712"/>
      <c r="AD283" s="713"/>
      <c r="AE283" s="713"/>
      <c r="AF283" s="819"/>
    </row>
    <row r="284" spans="1:32" s="604" customFormat="1">
      <c r="A284" s="950" t="s">
        <v>1505</v>
      </c>
      <c r="B284" s="966"/>
      <c r="C284" s="967" t="s">
        <v>229</v>
      </c>
      <c r="D284" s="523" t="s">
        <v>46</v>
      </c>
      <c r="E284" s="565">
        <v>2</v>
      </c>
      <c r="F284" s="643"/>
      <c r="G284" s="192"/>
      <c r="H284" s="191"/>
      <c r="I284" s="823"/>
      <c r="J284" s="822"/>
      <c r="K284" s="823"/>
      <c r="L284" s="193"/>
      <c r="M284" s="193"/>
      <c r="N284" s="824"/>
      <c r="O284" s="825"/>
      <c r="P284" s="825"/>
      <c r="Q284" s="825"/>
      <c r="R284" s="826"/>
      <c r="S284" s="826"/>
      <c r="T284" s="825"/>
      <c r="U284" s="825"/>
      <c r="V284" s="825"/>
      <c r="W284" s="825"/>
      <c r="X284" s="31"/>
      <c r="Y284" s="711"/>
      <c r="Z284" s="712"/>
      <c r="AA284" s="712"/>
      <c r="AB284" s="712"/>
      <c r="AC284" s="712"/>
      <c r="AD284" s="713"/>
      <c r="AE284" s="713"/>
      <c r="AF284" s="819"/>
    </row>
    <row r="285" spans="1:32" s="604" customFormat="1" ht="25.5">
      <c r="A285" s="789">
        <v>99</v>
      </c>
      <c r="B285" s="966" t="s">
        <v>231</v>
      </c>
      <c r="C285" s="967" t="s">
        <v>1034</v>
      </c>
      <c r="D285" s="523" t="s">
        <v>15</v>
      </c>
      <c r="E285" s="565">
        <v>1</v>
      </c>
      <c r="F285" s="643"/>
      <c r="G285" s="191"/>
      <c r="H285" s="191"/>
      <c r="I285" s="823"/>
      <c r="J285" s="822"/>
      <c r="K285" s="823"/>
      <c r="L285" s="193"/>
      <c r="M285" s="193"/>
      <c r="N285" s="824"/>
      <c r="O285" s="825"/>
      <c r="P285" s="825"/>
      <c r="Q285" s="825"/>
      <c r="R285" s="826"/>
      <c r="S285" s="826"/>
      <c r="T285" s="825"/>
      <c r="U285" s="825"/>
      <c r="V285" s="825"/>
      <c r="W285" s="825"/>
      <c r="X285" s="836"/>
      <c r="Y285" s="711"/>
      <c r="Z285" s="712"/>
      <c r="AA285" s="712"/>
      <c r="AB285" s="712"/>
      <c r="AC285" s="712"/>
      <c r="AD285" s="713"/>
      <c r="AE285" s="713"/>
      <c r="AF285" s="819"/>
    </row>
    <row r="286" spans="1:32" s="604" customFormat="1">
      <c r="A286" s="950" t="s">
        <v>1506</v>
      </c>
      <c r="B286" s="966"/>
      <c r="C286" s="967" t="s">
        <v>229</v>
      </c>
      <c r="D286" s="523" t="s">
        <v>46</v>
      </c>
      <c r="E286" s="565">
        <v>1</v>
      </c>
      <c r="F286" s="643"/>
      <c r="G286" s="192"/>
      <c r="H286" s="191"/>
      <c r="I286" s="823"/>
      <c r="J286" s="822"/>
      <c r="K286" s="823"/>
      <c r="L286" s="193"/>
      <c r="M286" s="193"/>
      <c r="N286" s="824"/>
      <c r="O286" s="825"/>
      <c r="P286" s="825"/>
      <c r="Q286" s="825"/>
      <c r="R286" s="826"/>
      <c r="S286" s="826"/>
      <c r="T286" s="825"/>
      <c r="U286" s="825"/>
      <c r="V286" s="825"/>
      <c r="W286" s="825"/>
      <c r="X286" s="31"/>
      <c r="Y286" s="711"/>
      <c r="Z286" s="712"/>
      <c r="AA286" s="712"/>
      <c r="AB286" s="712"/>
      <c r="AC286" s="712"/>
      <c r="AD286" s="713"/>
      <c r="AE286" s="713"/>
      <c r="AF286" s="819"/>
    </row>
    <row r="287" spans="1:32" s="604" customFormat="1" ht="25.5">
      <c r="A287" s="789">
        <v>100</v>
      </c>
      <c r="B287" s="966" t="s">
        <v>232</v>
      </c>
      <c r="C287" s="967" t="s">
        <v>1035</v>
      </c>
      <c r="D287" s="523" t="s">
        <v>15</v>
      </c>
      <c r="E287" s="565">
        <v>6</v>
      </c>
      <c r="F287" s="643"/>
      <c r="G287" s="191"/>
      <c r="H287" s="191"/>
      <c r="I287" s="823"/>
      <c r="J287" s="822"/>
      <c r="K287" s="823"/>
      <c r="L287" s="193"/>
      <c r="M287" s="193"/>
      <c r="N287" s="824"/>
      <c r="O287" s="825"/>
      <c r="P287" s="825"/>
      <c r="Q287" s="825"/>
      <c r="R287" s="826"/>
      <c r="S287" s="826"/>
      <c r="T287" s="825"/>
      <c r="U287" s="825"/>
      <c r="V287" s="825"/>
      <c r="W287" s="825"/>
      <c r="X287" s="836"/>
      <c r="Y287" s="711"/>
      <c r="Z287" s="712"/>
      <c r="AA287" s="712"/>
      <c r="AB287" s="712"/>
      <c r="AC287" s="712"/>
      <c r="AD287" s="713"/>
      <c r="AE287" s="713"/>
      <c r="AF287" s="819"/>
    </row>
    <row r="288" spans="1:32" s="604" customFormat="1">
      <c r="A288" s="950" t="s">
        <v>1507</v>
      </c>
      <c r="B288" s="966"/>
      <c r="C288" s="967" t="s">
        <v>229</v>
      </c>
      <c r="D288" s="523" t="s">
        <v>46</v>
      </c>
      <c r="E288" s="565">
        <v>6</v>
      </c>
      <c r="F288" s="643"/>
      <c r="G288" s="192"/>
      <c r="H288" s="191"/>
      <c r="I288" s="823"/>
      <c r="J288" s="822"/>
      <c r="K288" s="823"/>
      <c r="L288" s="193"/>
      <c r="M288" s="193"/>
      <c r="N288" s="824"/>
      <c r="O288" s="825"/>
      <c r="P288" s="825"/>
      <c r="Q288" s="825"/>
      <c r="R288" s="826"/>
      <c r="S288" s="826"/>
      <c r="T288" s="825"/>
      <c r="U288" s="825"/>
      <c r="V288" s="825"/>
      <c r="W288" s="825"/>
      <c r="X288" s="31"/>
      <c r="Y288" s="711"/>
      <c r="Z288" s="712"/>
      <c r="AA288" s="712"/>
      <c r="AB288" s="712"/>
      <c r="AC288" s="712"/>
      <c r="AD288" s="713"/>
      <c r="AE288" s="713"/>
      <c r="AF288" s="819"/>
    </row>
    <row r="289" spans="1:32" s="604" customFormat="1">
      <c r="A289" s="789">
        <v>101</v>
      </c>
      <c r="B289" s="966" t="s">
        <v>233</v>
      </c>
      <c r="C289" s="967" t="s">
        <v>1036</v>
      </c>
      <c r="D289" s="523" t="s">
        <v>15</v>
      </c>
      <c r="E289" s="565">
        <v>6</v>
      </c>
      <c r="F289" s="643"/>
      <c r="G289" s="191"/>
      <c r="H289" s="191"/>
      <c r="I289" s="823"/>
      <c r="J289" s="822"/>
      <c r="K289" s="823"/>
      <c r="L289" s="193"/>
      <c r="M289" s="193"/>
      <c r="N289" s="824"/>
      <c r="O289" s="825"/>
      <c r="P289" s="825"/>
      <c r="Q289" s="825"/>
      <c r="R289" s="826"/>
      <c r="S289" s="826"/>
      <c r="T289" s="825"/>
      <c r="U289" s="825"/>
      <c r="V289" s="825"/>
      <c r="W289" s="825"/>
      <c r="X289" s="31"/>
      <c r="Y289" s="711"/>
      <c r="Z289" s="712"/>
      <c r="AA289" s="712"/>
      <c r="AB289" s="712"/>
      <c r="AC289" s="712"/>
      <c r="AD289" s="713"/>
      <c r="AE289" s="713"/>
      <c r="AF289" s="819"/>
    </row>
    <row r="290" spans="1:32" s="604" customFormat="1">
      <c r="A290" s="950" t="s">
        <v>1508</v>
      </c>
      <c r="B290" s="966"/>
      <c r="C290" s="967" t="s">
        <v>229</v>
      </c>
      <c r="D290" s="523" t="s">
        <v>46</v>
      </c>
      <c r="E290" s="565">
        <v>6</v>
      </c>
      <c r="F290" s="643"/>
      <c r="G290" s="192"/>
      <c r="H290" s="191"/>
      <c r="I290" s="823"/>
      <c r="J290" s="822"/>
      <c r="K290" s="823"/>
      <c r="L290" s="193"/>
      <c r="M290" s="193"/>
      <c r="N290" s="824"/>
      <c r="O290" s="825"/>
      <c r="P290" s="825"/>
      <c r="Q290" s="825"/>
      <c r="R290" s="826"/>
      <c r="S290" s="826"/>
      <c r="T290" s="825"/>
      <c r="U290" s="825"/>
      <c r="V290" s="825"/>
      <c r="W290" s="825"/>
      <c r="X290" s="31"/>
      <c r="Y290" s="711"/>
      <c r="Z290" s="712"/>
      <c r="AA290" s="712"/>
      <c r="AB290" s="712"/>
      <c r="AC290" s="712"/>
      <c r="AD290" s="713"/>
      <c r="AE290" s="713"/>
      <c r="AF290" s="819"/>
    </row>
    <row r="291" spans="1:32" s="604" customFormat="1">
      <c r="A291" s="789">
        <v>102</v>
      </c>
      <c r="B291" s="966" t="s">
        <v>234</v>
      </c>
      <c r="C291" s="967" t="s">
        <v>1036</v>
      </c>
      <c r="D291" s="523" t="s">
        <v>15</v>
      </c>
      <c r="E291" s="565">
        <v>1</v>
      </c>
      <c r="F291" s="643"/>
      <c r="G291" s="191"/>
      <c r="H291" s="191"/>
      <c r="I291" s="823"/>
      <c r="J291" s="822"/>
      <c r="K291" s="823"/>
      <c r="L291" s="193"/>
      <c r="M291" s="193"/>
      <c r="N291" s="824"/>
      <c r="O291" s="825"/>
      <c r="P291" s="825"/>
      <c r="Q291" s="825"/>
      <c r="R291" s="826"/>
      <c r="S291" s="826"/>
      <c r="T291" s="825"/>
      <c r="U291" s="825"/>
      <c r="V291" s="825"/>
      <c r="W291" s="825"/>
      <c r="X291" s="31"/>
      <c r="Y291" s="711"/>
      <c r="Z291" s="712"/>
      <c r="AA291" s="712"/>
      <c r="AB291" s="712"/>
      <c r="AC291" s="712"/>
      <c r="AD291" s="713"/>
      <c r="AE291" s="713"/>
      <c r="AF291" s="819"/>
    </row>
    <row r="292" spans="1:32" s="604" customFormat="1">
      <c r="A292" s="950" t="s">
        <v>1509</v>
      </c>
      <c r="B292" s="966"/>
      <c r="C292" s="967" t="s">
        <v>229</v>
      </c>
      <c r="D292" s="523" t="s">
        <v>46</v>
      </c>
      <c r="E292" s="565">
        <v>1</v>
      </c>
      <c r="F292" s="643"/>
      <c r="G292" s="192"/>
      <c r="H292" s="191"/>
      <c r="I292" s="823"/>
      <c r="J292" s="822"/>
      <c r="K292" s="823"/>
      <c r="L292" s="193"/>
      <c r="M292" s="193"/>
      <c r="N292" s="824"/>
      <c r="O292" s="825"/>
      <c r="P292" s="825"/>
      <c r="Q292" s="825"/>
      <c r="R292" s="826"/>
      <c r="S292" s="826"/>
      <c r="T292" s="825"/>
      <c r="U292" s="825"/>
      <c r="V292" s="825"/>
      <c r="W292" s="825"/>
      <c r="X292" s="31"/>
      <c r="Y292" s="711"/>
      <c r="Z292" s="712"/>
      <c r="AA292" s="712"/>
      <c r="AB292" s="712"/>
      <c r="AC292" s="712"/>
      <c r="AD292" s="713"/>
      <c r="AE292" s="713"/>
      <c r="AF292" s="819"/>
    </row>
    <row r="293" spans="1:32" s="604" customFormat="1">
      <c r="A293" s="789">
        <v>103</v>
      </c>
      <c r="B293" s="966" t="s">
        <v>235</v>
      </c>
      <c r="C293" s="967" t="s">
        <v>1036</v>
      </c>
      <c r="D293" s="523" t="s">
        <v>15</v>
      </c>
      <c r="E293" s="565">
        <v>29</v>
      </c>
      <c r="F293" s="643"/>
      <c r="G293" s="191"/>
      <c r="H293" s="191"/>
      <c r="I293" s="823"/>
      <c r="J293" s="822"/>
      <c r="K293" s="823"/>
      <c r="L293" s="193"/>
      <c r="M293" s="193"/>
      <c r="N293" s="824"/>
      <c r="O293" s="825"/>
      <c r="P293" s="825"/>
      <c r="Q293" s="825"/>
      <c r="R293" s="826"/>
      <c r="S293" s="826"/>
      <c r="T293" s="825"/>
      <c r="U293" s="825"/>
      <c r="V293" s="825"/>
      <c r="W293" s="825"/>
      <c r="X293" s="31"/>
      <c r="Y293" s="711"/>
      <c r="Z293" s="712"/>
      <c r="AA293" s="712"/>
      <c r="AB293" s="712"/>
      <c r="AC293" s="712"/>
      <c r="AD293" s="713"/>
      <c r="AE293" s="713"/>
      <c r="AF293" s="819"/>
    </row>
    <row r="294" spans="1:32" s="604" customFormat="1">
      <c r="A294" s="950" t="s">
        <v>1510</v>
      </c>
      <c r="B294" s="966"/>
      <c r="C294" s="967" t="s">
        <v>229</v>
      </c>
      <c r="D294" s="523" t="s">
        <v>46</v>
      </c>
      <c r="E294" s="565">
        <v>29</v>
      </c>
      <c r="F294" s="643"/>
      <c r="G294" s="192"/>
      <c r="H294" s="191"/>
      <c r="I294" s="823"/>
      <c r="J294" s="822"/>
      <c r="K294" s="823"/>
      <c r="L294" s="193"/>
      <c r="M294" s="193"/>
      <c r="N294" s="824"/>
      <c r="O294" s="825"/>
      <c r="P294" s="825"/>
      <c r="Q294" s="825"/>
      <c r="R294" s="826"/>
      <c r="S294" s="826"/>
      <c r="T294" s="825"/>
      <c r="U294" s="825"/>
      <c r="V294" s="825"/>
      <c r="W294" s="825"/>
      <c r="X294" s="31"/>
      <c r="Y294" s="711"/>
      <c r="Z294" s="712"/>
      <c r="AA294" s="712"/>
      <c r="AB294" s="712"/>
      <c r="AC294" s="712"/>
      <c r="AD294" s="713"/>
      <c r="AE294" s="713"/>
      <c r="AF294" s="819"/>
    </row>
    <row r="295" spans="1:32" s="604" customFormat="1">
      <c r="A295" s="789">
        <v>104</v>
      </c>
      <c r="B295" s="966" t="s">
        <v>236</v>
      </c>
      <c r="C295" s="967" t="s">
        <v>1037</v>
      </c>
      <c r="D295" s="523" t="s">
        <v>15</v>
      </c>
      <c r="E295" s="565">
        <v>1</v>
      </c>
      <c r="F295" s="643"/>
      <c r="G295" s="191"/>
      <c r="H295" s="191"/>
      <c r="I295" s="823"/>
      <c r="J295" s="822"/>
      <c r="K295" s="823"/>
      <c r="L295" s="193"/>
      <c r="M295" s="193"/>
      <c r="N295" s="824"/>
      <c r="O295" s="825"/>
      <c r="P295" s="825"/>
      <c r="Q295" s="825"/>
      <c r="R295" s="826"/>
      <c r="S295" s="826"/>
      <c r="T295" s="825"/>
      <c r="U295" s="825"/>
      <c r="V295" s="825"/>
      <c r="W295" s="825"/>
      <c r="X295" s="31"/>
      <c r="Y295" s="711"/>
      <c r="Z295" s="712"/>
      <c r="AA295" s="712"/>
      <c r="AB295" s="712"/>
      <c r="AC295" s="712"/>
      <c r="AD295" s="713"/>
      <c r="AE295" s="713"/>
      <c r="AF295" s="819"/>
    </row>
    <row r="296" spans="1:32" s="604" customFormat="1">
      <c r="A296" s="950" t="s">
        <v>1511</v>
      </c>
      <c r="B296" s="966"/>
      <c r="C296" s="967" t="s">
        <v>229</v>
      </c>
      <c r="D296" s="523" t="s">
        <v>46</v>
      </c>
      <c r="E296" s="565">
        <v>1</v>
      </c>
      <c r="F296" s="643"/>
      <c r="G296" s="192"/>
      <c r="H296" s="191"/>
      <c r="I296" s="823"/>
      <c r="J296" s="822"/>
      <c r="K296" s="823"/>
      <c r="L296" s="193"/>
      <c r="M296" s="193"/>
      <c r="N296" s="824"/>
      <c r="O296" s="825"/>
      <c r="P296" s="825"/>
      <c r="Q296" s="825"/>
      <c r="R296" s="826"/>
      <c r="S296" s="826"/>
      <c r="T296" s="825"/>
      <c r="U296" s="825"/>
      <c r="V296" s="825"/>
      <c r="W296" s="825"/>
      <c r="X296" s="31"/>
      <c r="Y296" s="711"/>
      <c r="Z296" s="712"/>
      <c r="AA296" s="712"/>
      <c r="AB296" s="712"/>
      <c r="AC296" s="712"/>
      <c r="AD296" s="713"/>
      <c r="AE296" s="713"/>
      <c r="AF296" s="819"/>
    </row>
    <row r="297" spans="1:32" s="604" customFormat="1" ht="38.25">
      <c r="A297" s="789">
        <v>105</v>
      </c>
      <c r="B297" s="966" t="s">
        <v>237</v>
      </c>
      <c r="C297" s="967" t="s">
        <v>1038</v>
      </c>
      <c r="D297" s="523" t="s">
        <v>15</v>
      </c>
      <c r="E297" s="565">
        <v>46</v>
      </c>
      <c r="F297" s="643"/>
      <c r="G297" s="191"/>
      <c r="H297" s="191"/>
      <c r="I297" s="823"/>
      <c r="J297" s="822"/>
      <c r="K297" s="823"/>
      <c r="L297" s="193"/>
      <c r="M297" s="193"/>
      <c r="N297" s="824"/>
      <c r="O297" s="825"/>
      <c r="P297" s="825"/>
      <c r="Q297" s="825"/>
      <c r="R297" s="826"/>
      <c r="S297" s="826"/>
      <c r="T297" s="825"/>
      <c r="U297" s="825"/>
      <c r="V297" s="825"/>
      <c r="W297" s="825"/>
      <c r="X297" s="31"/>
      <c r="Y297" s="711"/>
      <c r="Z297" s="712"/>
      <c r="AA297" s="712"/>
      <c r="AB297" s="712"/>
      <c r="AC297" s="712"/>
      <c r="AD297" s="713"/>
      <c r="AE297" s="713"/>
      <c r="AF297" s="819"/>
    </row>
    <row r="298" spans="1:32" s="604" customFormat="1">
      <c r="A298" s="950" t="s">
        <v>1512</v>
      </c>
      <c r="B298" s="966"/>
      <c r="C298" s="967" t="s">
        <v>229</v>
      </c>
      <c r="D298" s="523" t="s">
        <v>46</v>
      </c>
      <c r="E298" s="565">
        <v>46</v>
      </c>
      <c r="F298" s="643"/>
      <c r="G298" s="192"/>
      <c r="H298" s="191"/>
      <c r="I298" s="823"/>
      <c r="J298" s="822"/>
      <c r="K298" s="823"/>
      <c r="L298" s="193"/>
      <c r="M298" s="193"/>
      <c r="N298" s="824"/>
      <c r="O298" s="825"/>
      <c r="P298" s="825"/>
      <c r="Q298" s="825"/>
      <c r="R298" s="826"/>
      <c r="S298" s="826"/>
      <c r="T298" s="825"/>
      <c r="U298" s="825"/>
      <c r="V298" s="825"/>
      <c r="W298" s="825"/>
      <c r="X298" s="31"/>
      <c r="Y298" s="711"/>
      <c r="Z298" s="712"/>
      <c r="AA298" s="712"/>
      <c r="AB298" s="712"/>
      <c r="AC298" s="712"/>
      <c r="AD298" s="713"/>
      <c r="AE298" s="713"/>
      <c r="AF298" s="819"/>
    </row>
    <row r="299" spans="1:32" s="604" customFormat="1">
      <c r="A299" s="789">
        <v>106</v>
      </c>
      <c r="B299" s="966" t="s">
        <v>238</v>
      </c>
      <c r="C299" s="967" t="s">
        <v>1039</v>
      </c>
      <c r="D299" s="523" t="s">
        <v>15</v>
      </c>
      <c r="E299" s="565">
        <v>48</v>
      </c>
      <c r="F299" s="643"/>
      <c r="G299" s="191"/>
      <c r="H299" s="191"/>
      <c r="I299" s="823"/>
      <c r="J299" s="822"/>
      <c r="K299" s="823"/>
      <c r="L299" s="193"/>
      <c r="M299" s="193"/>
      <c r="N299" s="824"/>
      <c r="O299" s="825"/>
      <c r="P299" s="825"/>
      <c r="Q299" s="825"/>
      <c r="R299" s="826"/>
      <c r="S299" s="826"/>
      <c r="T299" s="825"/>
      <c r="U299" s="825"/>
      <c r="V299" s="825"/>
      <c r="W299" s="825"/>
      <c r="X299" s="31"/>
      <c r="Y299" s="711"/>
      <c r="Z299" s="712"/>
      <c r="AA299" s="712"/>
      <c r="AB299" s="712"/>
      <c r="AC299" s="712"/>
      <c r="AD299" s="713"/>
      <c r="AE299" s="713"/>
      <c r="AF299" s="819"/>
    </row>
    <row r="300" spans="1:32" s="604" customFormat="1">
      <c r="A300" s="950" t="s">
        <v>1513</v>
      </c>
      <c r="B300" s="966"/>
      <c r="C300" s="967" t="s">
        <v>229</v>
      </c>
      <c r="D300" s="523" t="s">
        <v>46</v>
      </c>
      <c r="E300" s="565">
        <v>48</v>
      </c>
      <c r="F300" s="643"/>
      <c r="G300" s="192"/>
      <c r="H300" s="191"/>
      <c r="I300" s="823"/>
      <c r="J300" s="822"/>
      <c r="K300" s="823"/>
      <c r="L300" s="193"/>
      <c r="M300" s="193"/>
      <c r="N300" s="824"/>
      <c r="O300" s="825"/>
      <c r="P300" s="825"/>
      <c r="Q300" s="825"/>
      <c r="R300" s="826"/>
      <c r="S300" s="826"/>
      <c r="T300" s="825"/>
      <c r="U300" s="825"/>
      <c r="V300" s="825"/>
      <c r="W300" s="825"/>
      <c r="X300" s="31"/>
      <c r="Y300" s="711"/>
      <c r="Z300" s="712"/>
      <c r="AA300" s="712"/>
      <c r="AB300" s="712"/>
      <c r="AC300" s="712"/>
      <c r="AD300" s="713"/>
      <c r="AE300" s="713"/>
      <c r="AF300" s="819"/>
    </row>
    <row r="301" spans="1:32" s="604" customFormat="1">
      <c r="A301" s="789">
        <v>107</v>
      </c>
      <c r="B301" s="966" t="s">
        <v>239</v>
      </c>
      <c r="C301" s="967" t="s">
        <v>1039</v>
      </c>
      <c r="D301" s="523" t="s">
        <v>15</v>
      </c>
      <c r="E301" s="565">
        <v>1</v>
      </c>
      <c r="F301" s="643"/>
      <c r="G301" s="191"/>
      <c r="H301" s="191"/>
      <c r="I301" s="823"/>
      <c r="J301" s="822"/>
      <c r="K301" s="823"/>
      <c r="L301" s="193"/>
      <c r="M301" s="193"/>
      <c r="N301" s="824"/>
      <c r="O301" s="825"/>
      <c r="P301" s="825"/>
      <c r="Q301" s="825"/>
      <c r="R301" s="826"/>
      <c r="S301" s="826"/>
      <c r="T301" s="825"/>
      <c r="U301" s="825"/>
      <c r="V301" s="825"/>
      <c r="W301" s="825"/>
      <c r="X301" s="31"/>
      <c r="Y301" s="711"/>
      <c r="Z301" s="712"/>
      <c r="AA301" s="712"/>
      <c r="AB301" s="712"/>
      <c r="AC301" s="712"/>
      <c r="AD301" s="713"/>
      <c r="AE301" s="713"/>
      <c r="AF301" s="819"/>
    </row>
    <row r="302" spans="1:32" s="604" customFormat="1">
      <c r="A302" s="950" t="s">
        <v>1514</v>
      </c>
      <c r="B302" s="966"/>
      <c r="C302" s="967" t="s">
        <v>229</v>
      </c>
      <c r="D302" s="523" t="s">
        <v>46</v>
      </c>
      <c r="E302" s="565">
        <v>1</v>
      </c>
      <c r="F302" s="643"/>
      <c r="G302" s="192"/>
      <c r="H302" s="191"/>
      <c r="I302" s="823"/>
      <c r="J302" s="822"/>
      <c r="K302" s="823"/>
      <c r="L302" s="193"/>
      <c r="M302" s="193"/>
      <c r="N302" s="824"/>
      <c r="O302" s="825"/>
      <c r="P302" s="825"/>
      <c r="Q302" s="825"/>
      <c r="R302" s="826"/>
      <c r="S302" s="826"/>
      <c r="T302" s="825"/>
      <c r="U302" s="825"/>
      <c r="V302" s="825"/>
      <c r="W302" s="825"/>
      <c r="X302" s="31"/>
      <c r="Y302" s="711"/>
      <c r="Z302" s="712"/>
      <c r="AA302" s="712"/>
      <c r="AB302" s="712"/>
      <c r="AC302" s="712"/>
      <c r="AD302" s="713"/>
      <c r="AE302" s="713"/>
      <c r="AF302" s="819"/>
    </row>
    <row r="303" spans="1:32" s="604" customFormat="1">
      <c r="A303" s="789">
        <v>108</v>
      </c>
      <c r="B303" s="966" t="s">
        <v>240</v>
      </c>
      <c r="C303" s="967" t="s">
        <v>1037</v>
      </c>
      <c r="D303" s="523" t="s">
        <v>15</v>
      </c>
      <c r="E303" s="565">
        <v>2</v>
      </c>
      <c r="F303" s="643"/>
      <c r="G303" s="191"/>
      <c r="H303" s="191"/>
      <c r="I303" s="823"/>
      <c r="J303" s="822"/>
      <c r="K303" s="823"/>
      <c r="L303" s="193"/>
      <c r="M303" s="193"/>
      <c r="N303" s="824"/>
      <c r="O303" s="825"/>
      <c r="P303" s="825"/>
      <c r="Q303" s="825"/>
      <c r="R303" s="826"/>
      <c r="S303" s="826"/>
      <c r="T303" s="825"/>
      <c r="U303" s="825"/>
      <c r="V303" s="825"/>
      <c r="W303" s="825"/>
      <c r="X303" s="31"/>
      <c r="Y303" s="711"/>
      <c r="Z303" s="712"/>
      <c r="AA303" s="712"/>
      <c r="AB303" s="712"/>
      <c r="AC303" s="712"/>
      <c r="AD303" s="713"/>
      <c r="AE303" s="713"/>
      <c r="AF303" s="819"/>
    </row>
    <row r="304" spans="1:32" s="604" customFormat="1">
      <c r="A304" s="950" t="s">
        <v>1515</v>
      </c>
      <c r="B304" s="966"/>
      <c r="C304" s="967" t="s">
        <v>229</v>
      </c>
      <c r="D304" s="523" t="s">
        <v>46</v>
      </c>
      <c r="E304" s="565">
        <v>2</v>
      </c>
      <c r="F304" s="643"/>
      <c r="G304" s="192"/>
      <c r="H304" s="191"/>
      <c r="I304" s="823"/>
      <c r="J304" s="822"/>
      <c r="K304" s="823"/>
      <c r="L304" s="193"/>
      <c r="M304" s="193"/>
      <c r="N304" s="824"/>
      <c r="O304" s="825"/>
      <c r="P304" s="825"/>
      <c r="Q304" s="825"/>
      <c r="R304" s="826"/>
      <c r="S304" s="826"/>
      <c r="T304" s="825"/>
      <c r="U304" s="825"/>
      <c r="V304" s="825"/>
      <c r="W304" s="825"/>
      <c r="X304" s="31"/>
      <c r="Y304" s="711"/>
      <c r="Z304" s="712"/>
      <c r="AA304" s="712"/>
      <c r="AB304" s="712"/>
      <c r="AC304" s="712"/>
      <c r="AD304" s="713"/>
      <c r="AE304" s="713"/>
      <c r="AF304" s="819"/>
    </row>
    <row r="305" spans="1:32" s="604" customFormat="1">
      <c r="A305" s="789">
        <v>109</v>
      </c>
      <c r="B305" s="966" t="s">
        <v>241</v>
      </c>
      <c r="C305" s="967" t="s">
        <v>1040</v>
      </c>
      <c r="D305" s="523" t="s">
        <v>15</v>
      </c>
      <c r="E305" s="565">
        <v>2</v>
      </c>
      <c r="F305" s="643"/>
      <c r="G305" s="191"/>
      <c r="H305" s="191"/>
      <c r="I305" s="823"/>
      <c r="J305" s="822"/>
      <c r="K305" s="823"/>
      <c r="L305" s="193"/>
      <c r="M305" s="193"/>
      <c r="N305" s="824"/>
      <c r="O305" s="825"/>
      <c r="P305" s="825"/>
      <c r="Q305" s="825"/>
      <c r="R305" s="826"/>
      <c r="S305" s="826"/>
      <c r="T305" s="825"/>
      <c r="U305" s="825"/>
      <c r="V305" s="825"/>
      <c r="W305" s="825"/>
      <c r="X305" s="31"/>
      <c r="Y305" s="711"/>
      <c r="Z305" s="712"/>
      <c r="AA305" s="712"/>
      <c r="AB305" s="712"/>
      <c r="AC305" s="712"/>
      <c r="AD305" s="713"/>
      <c r="AE305" s="713"/>
      <c r="AF305" s="819"/>
    </row>
    <row r="306" spans="1:32" s="604" customFormat="1">
      <c r="A306" s="950" t="s">
        <v>1516</v>
      </c>
      <c r="B306" s="966"/>
      <c r="C306" s="967" t="s">
        <v>229</v>
      </c>
      <c r="D306" s="523" t="s">
        <v>46</v>
      </c>
      <c r="E306" s="565">
        <v>2</v>
      </c>
      <c r="F306" s="643"/>
      <c r="G306" s="192"/>
      <c r="H306" s="191"/>
      <c r="I306" s="823"/>
      <c r="J306" s="822"/>
      <c r="K306" s="823"/>
      <c r="L306" s="193"/>
      <c r="M306" s="193"/>
      <c r="N306" s="824"/>
      <c r="O306" s="825"/>
      <c r="P306" s="825"/>
      <c r="Q306" s="825"/>
      <c r="R306" s="826"/>
      <c r="S306" s="826"/>
      <c r="T306" s="825"/>
      <c r="U306" s="825"/>
      <c r="V306" s="825"/>
      <c r="W306" s="825"/>
      <c r="X306" s="31"/>
      <c r="Y306" s="711"/>
      <c r="Z306" s="712"/>
      <c r="AA306" s="712"/>
      <c r="AB306" s="712"/>
      <c r="AC306" s="712"/>
      <c r="AD306" s="713"/>
      <c r="AE306" s="713"/>
      <c r="AF306" s="819"/>
    </row>
    <row r="307" spans="1:32" s="604" customFormat="1">
      <c r="A307" s="789">
        <v>110</v>
      </c>
      <c r="B307" s="966" t="s">
        <v>242</v>
      </c>
      <c r="C307" s="967" t="s">
        <v>243</v>
      </c>
      <c r="D307" s="523" t="s">
        <v>15</v>
      </c>
      <c r="E307" s="565">
        <v>1</v>
      </c>
      <c r="F307" s="643"/>
      <c r="G307" s="191"/>
      <c r="H307" s="191"/>
      <c r="I307" s="823"/>
      <c r="J307" s="822"/>
      <c r="K307" s="823"/>
      <c r="L307" s="193"/>
      <c r="M307" s="193"/>
      <c r="N307" s="824"/>
      <c r="O307" s="825"/>
      <c r="P307" s="825"/>
      <c r="Q307" s="825"/>
      <c r="R307" s="826"/>
      <c r="S307" s="826"/>
      <c r="T307" s="825"/>
      <c r="U307" s="825"/>
      <c r="V307" s="825"/>
      <c r="W307" s="825"/>
      <c r="X307" s="836"/>
      <c r="Y307" s="711"/>
      <c r="Z307" s="712"/>
      <c r="AA307" s="712"/>
      <c r="AB307" s="712"/>
      <c r="AC307" s="712"/>
      <c r="AD307" s="713"/>
      <c r="AE307" s="713"/>
      <c r="AF307" s="819"/>
    </row>
    <row r="308" spans="1:32" s="604" customFormat="1">
      <c r="A308" s="950" t="s">
        <v>1517</v>
      </c>
      <c r="B308" s="966"/>
      <c r="C308" s="967" t="s">
        <v>229</v>
      </c>
      <c r="D308" s="523" t="s">
        <v>46</v>
      </c>
      <c r="E308" s="565">
        <v>1</v>
      </c>
      <c r="F308" s="643"/>
      <c r="G308" s="192"/>
      <c r="H308" s="191"/>
      <c r="I308" s="823"/>
      <c r="J308" s="822"/>
      <c r="K308" s="823"/>
      <c r="L308" s="193"/>
      <c r="M308" s="193"/>
      <c r="N308" s="824"/>
      <c r="O308" s="825"/>
      <c r="P308" s="825"/>
      <c r="Q308" s="825"/>
      <c r="R308" s="826"/>
      <c r="S308" s="826"/>
      <c r="T308" s="825"/>
      <c r="U308" s="825"/>
      <c r="V308" s="825"/>
      <c r="W308" s="825"/>
      <c r="X308" s="31"/>
      <c r="Y308" s="711"/>
      <c r="Z308" s="712"/>
      <c r="AA308" s="712"/>
      <c r="AB308" s="712"/>
      <c r="AC308" s="712"/>
      <c r="AD308" s="713"/>
      <c r="AE308" s="713"/>
      <c r="AF308" s="819"/>
    </row>
    <row r="309" spans="1:32" s="604" customFormat="1" ht="25.5">
      <c r="A309" s="789">
        <v>111</v>
      </c>
      <c r="B309" s="966" t="s">
        <v>244</v>
      </c>
      <c r="C309" s="967" t="s">
        <v>1041</v>
      </c>
      <c r="D309" s="523" t="s">
        <v>15</v>
      </c>
      <c r="E309" s="565">
        <v>66</v>
      </c>
      <c r="F309" s="643"/>
      <c r="G309" s="191"/>
      <c r="H309" s="191"/>
      <c r="I309" s="823"/>
      <c r="J309" s="822"/>
      <c r="K309" s="823"/>
      <c r="L309" s="193"/>
      <c r="M309" s="837"/>
      <c r="N309" s="824"/>
      <c r="O309" s="825"/>
      <c r="P309" s="825"/>
      <c r="Q309" s="825"/>
      <c r="R309" s="826"/>
      <c r="S309" s="826"/>
      <c r="T309" s="825"/>
      <c r="U309" s="825"/>
      <c r="V309" s="825"/>
      <c r="W309" s="825"/>
      <c r="X309" s="836"/>
      <c r="Y309" s="711"/>
      <c r="Z309" s="712"/>
      <c r="AA309" s="712"/>
      <c r="AB309" s="712"/>
      <c r="AC309" s="712"/>
      <c r="AD309" s="713"/>
      <c r="AE309" s="713"/>
      <c r="AF309" s="819"/>
    </row>
    <row r="310" spans="1:32" s="604" customFormat="1">
      <c r="A310" s="789">
        <f t="shared" si="2"/>
        <v>112</v>
      </c>
      <c r="B310" s="966"/>
      <c r="C310" s="967" t="s">
        <v>1020</v>
      </c>
      <c r="D310" s="523" t="s">
        <v>45</v>
      </c>
      <c r="E310" s="565">
        <f>+E309*0.4*1.5</f>
        <v>39.6</v>
      </c>
      <c r="F310" s="643"/>
      <c r="G310" s="191"/>
      <c r="H310" s="191"/>
      <c r="I310" s="823"/>
      <c r="J310" s="822"/>
      <c r="K310" s="823"/>
      <c r="L310" s="193"/>
      <c r="M310" s="193"/>
      <c r="N310" s="824"/>
      <c r="O310" s="825"/>
      <c r="P310" s="825"/>
      <c r="Q310" s="825"/>
      <c r="R310" s="826"/>
      <c r="S310" s="826"/>
      <c r="T310" s="825"/>
      <c r="U310" s="825"/>
      <c r="V310" s="825"/>
      <c r="W310" s="825"/>
      <c r="X310" s="31"/>
      <c r="Y310" s="711"/>
      <c r="Z310" s="712"/>
      <c r="AA310" s="712"/>
      <c r="AB310" s="712"/>
      <c r="AC310" s="712"/>
      <c r="AD310" s="713"/>
      <c r="AE310" s="713"/>
      <c r="AF310" s="819"/>
    </row>
    <row r="311" spans="1:32" s="604" customFormat="1">
      <c r="A311" s="950" t="s">
        <v>1518</v>
      </c>
      <c r="B311" s="966"/>
      <c r="C311" s="967" t="s">
        <v>279</v>
      </c>
      <c r="D311" s="523" t="s">
        <v>190</v>
      </c>
      <c r="E311" s="565">
        <f>+E310*0.3</f>
        <v>11.88</v>
      </c>
      <c r="F311" s="643"/>
      <c r="G311" s="192"/>
      <c r="H311" s="191"/>
      <c r="I311" s="823"/>
      <c r="J311" s="822"/>
      <c r="K311" s="823"/>
      <c r="L311" s="193"/>
      <c r="M311" s="193"/>
      <c r="N311" s="824"/>
      <c r="O311" s="825"/>
      <c r="P311" s="825"/>
      <c r="Q311" s="825"/>
      <c r="R311" s="826"/>
      <c r="S311" s="826"/>
      <c r="T311" s="825"/>
      <c r="U311" s="825"/>
      <c r="V311" s="825"/>
      <c r="W311" s="825"/>
      <c r="X311" s="31"/>
      <c r="Y311" s="711"/>
      <c r="Z311" s="712"/>
      <c r="AA311" s="712"/>
      <c r="AB311" s="712"/>
      <c r="AC311" s="712"/>
      <c r="AD311" s="713"/>
      <c r="AE311" s="713"/>
      <c r="AF311" s="819"/>
    </row>
    <row r="312" spans="1:32" s="604" customFormat="1">
      <c r="A312" s="789">
        <v>113</v>
      </c>
      <c r="B312" s="966"/>
      <c r="C312" s="967" t="s">
        <v>245</v>
      </c>
      <c r="D312" s="523" t="s">
        <v>15</v>
      </c>
      <c r="E312" s="565">
        <v>6</v>
      </c>
      <c r="F312" s="643"/>
      <c r="G312" s="191"/>
      <c r="H312" s="191"/>
      <c r="I312" s="823"/>
      <c r="J312" s="822"/>
      <c r="K312" s="823"/>
      <c r="L312" s="193"/>
      <c r="M312" s="837"/>
      <c r="N312" s="824"/>
      <c r="O312" s="825"/>
      <c r="P312" s="825"/>
      <c r="Q312" s="825"/>
      <c r="R312" s="826"/>
      <c r="S312" s="826"/>
      <c r="T312" s="825"/>
      <c r="U312" s="825"/>
      <c r="V312" s="825"/>
      <c r="W312" s="825"/>
      <c r="X312" s="836"/>
      <c r="Y312" s="711"/>
      <c r="Z312" s="712"/>
      <c r="AA312" s="712"/>
      <c r="AB312" s="712"/>
      <c r="AC312" s="712"/>
      <c r="AD312" s="713"/>
      <c r="AE312" s="713"/>
      <c r="AF312" s="819"/>
    </row>
    <row r="313" spans="1:32" s="604" customFormat="1">
      <c r="A313" s="789">
        <f t="shared" si="2"/>
        <v>114</v>
      </c>
      <c r="B313" s="966"/>
      <c r="C313" s="967" t="s">
        <v>286</v>
      </c>
      <c r="D313" s="523" t="s">
        <v>46</v>
      </c>
      <c r="E313" s="565">
        <f>+E281+E283+E285+E287+E289+E291+E293+E295+E297+E299+E301+E303+E305+E307</f>
        <v>147</v>
      </c>
      <c r="F313" s="643"/>
      <c r="G313" s="191"/>
      <c r="H313" s="191"/>
      <c r="I313" s="823"/>
      <c r="J313" s="822"/>
      <c r="K313" s="823"/>
      <c r="L313" s="193"/>
      <c r="M313" s="193"/>
      <c r="N313" s="824"/>
      <c r="O313" s="825"/>
      <c r="P313" s="825"/>
      <c r="Q313" s="825"/>
      <c r="R313" s="826"/>
      <c r="S313" s="826"/>
      <c r="T313" s="825"/>
      <c r="U313" s="825"/>
      <c r="V313" s="825"/>
      <c r="W313" s="825"/>
      <c r="X313" s="836"/>
      <c r="Y313" s="711"/>
      <c r="Z313" s="712"/>
      <c r="AA313" s="712"/>
      <c r="AB313" s="712"/>
      <c r="AC313" s="712"/>
      <c r="AD313" s="713"/>
      <c r="AE313" s="713"/>
      <c r="AF313" s="819"/>
    </row>
    <row r="314" spans="1:32" s="604" customFormat="1" ht="38.25">
      <c r="A314" s="789">
        <f t="shared" si="2"/>
        <v>115</v>
      </c>
      <c r="B314" s="966"/>
      <c r="C314" s="967" t="s">
        <v>1042</v>
      </c>
      <c r="D314" s="523" t="s">
        <v>15</v>
      </c>
      <c r="E314" s="565">
        <f>+E313</f>
        <v>147</v>
      </c>
      <c r="F314" s="643"/>
      <c r="G314" s="191"/>
      <c r="H314" s="191"/>
      <c r="I314" s="823"/>
      <c r="J314" s="822"/>
      <c r="K314" s="823"/>
      <c r="L314" s="193"/>
      <c r="M314" s="193"/>
      <c r="N314" s="824"/>
      <c r="O314" s="825"/>
      <c r="P314" s="825"/>
      <c r="Q314" s="825"/>
      <c r="R314" s="826"/>
      <c r="S314" s="826"/>
      <c r="T314" s="825"/>
      <c r="U314" s="825"/>
      <c r="V314" s="825"/>
      <c r="W314" s="825"/>
      <c r="X314" s="31"/>
      <c r="Y314" s="711"/>
      <c r="Z314" s="712"/>
      <c r="AA314" s="712"/>
      <c r="AB314" s="712"/>
      <c r="AC314" s="712"/>
      <c r="AD314" s="713"/>
      <c r="AE314" s="713"/>
      <c r="AF314" s="819"/>
    </row>
    <row r="315" spans="1:32" s="604" customFormat="1">
      <c r="A315" s="619"/>
      <c r="B315" s="627"/>
      <c r="C315" s="626" t="s">
        <v>246</v>
      </c>
      <c r="D315" s="628"/>
      <c r="E315" s="629"/>
      <c r="F315" s="643"/>
      <c r="G315" s="813"/>
      <c r="H315" s="813"/>
      <c r="I315" s="882"/>
      <c r="J315" s="830"/>
      <c r="K315" s="882"/>
      <c r="L315" s="883"/>
      <c r="M315" s="832"/>
      <c r="N315" s="816"/>
      <c r="O315" s="817"/>
      <c r="P315" s="817"/>
      <c r="Q315" s="817"/>
      <c r="R315" s="818"/>
      <c r="S315" s="818"/>
      <c r="T315" s="817"/>
      <c r="U315" s="817"/>
      <c r="V315" s="817"/>
      <c r="W315" s="817"/>
      <c r="X315" s="31"/>
      <c r="Y315" s="711"/>
      <c r="Z315" s="712"/>
      <c r="AA315" s="712"/>
      <c r="AB315" s="712"/>
      <c r="AC315" s="712"/>
      <c r="AD315" s="713"/>
      <c r="AE315" s="713"/>
      <c r="AF315" s="819"/>
    </row>
    <row r="316" spans="1:32" s="604" customFormat="1" ht="51">
      <c r="A316" s="789">
        <v>116</v>
      </c>
      <c r="B316" s="966" t="s">
        <v>247</v>
      </c>
      <c r="C316" s="600" t="s">
        <v>1043</v>
      </c>
      <c r="D316" s="523" t="s">
        <v>15</v>
      </c>
      <c r="E316" s="565">
        <v>29</v>
      </c>
      <c r="F316" s="643"/>
      <c r="G316" s="191"/>
      <c r="H316" s="191"/>
      <c r="I316" s="823"/>
      <c r="J316" s="834"/>
      <c r="K316" s="823"/>
      <c r="L316" s="193"/>
      <c r="M316" s="193"/>
      <c r="N316" s="824"/>
      <c r="O316" s="825"/>
      <c r="P316" s="825"/>
      <c r="Q316" s="825"/>
      <c r="R316" s="826"/>
      <c r="S316" s="826"/>
      <c r="T316" s="825"/>
      <c r="U316" s="825"/>
      <c r="V316" s="825"/>
      <c r="W316" s="825"/>
      <c r="X316" s="31"/>
      <c r="Y316" s="711"/>
      <c r="Z316" s="712"/>
      <c r="AA316" s="712"/>
      <c r="AB316" s="712"/>
      <c r="AC316" s="712"/>
      <c r="AD316" s="713"/>
      <c r="AE316" s="713"/>
      <c r="AF316" s="819"/>
    </row>
    <row r="317" spans="1:32" s="604" customFormat="1" ht="51">
      <c r="A317" s="789">
        <f t="shared" si="2"/>
        <v>117</v>
      </c>
      <c r="B317" s="966" t="s">
        <v>248</v>
      </c>
      <c r="C317" s="600" t="s">
        <v>1043</v>
      </c>
      <c r="D317" s="523" t="s">
        <v>15</v>
      </c>
      <c r="E317" s="565">
        <v>28</v>
      </c>
      <c r="F317" s="643"/>
      <c r="G317" s="191"/>
      <c r="H317" s="191"/>
      <c r="I317" s="823"/>
      <c r="J317" s="834"/>
      <c r="K317" s="823"/>
      <c r="L317" s="193"/>
      <c r="M317" s="193"/>
      <c r="N317" s="824"/>
      <c r="O317" s="825"/>
      <c r="P317" s="825"/>
      <c r="Q317" s="825"/>
      <c r="R317" s="826"/>
      <c r="S317" s="826"/>
      <c r="T317" s="825"/>
      <c r="U317" s="825"/>
      <c r="V317" s="825"/>
      <c r="W317" s="825"/>
      <c r="X317" s="31"/>
      <c r="Y317" s="711"/>
      <c r="Z317" s="712"/>
      <c r="AA317" s="712"/>
      <c r="AB317" s="712"/>
      <c r="AC317" s="712"/>
      <c r="AD317" s="713"/>
      <c r="AE317" s="713"/>
      <c r="AF317" s="819"/>
    </row>
    <row r="318" spans="1:32" s="604" customFormat="1" ht="51">
      <c r="A318" s="789">
        <f t="shared" si="2"/>
        <v>118</v>
      </c>
      <c r="B318" s="966" t="s">
        <v>249</v>
      </c>
      <c r="C318" s="600" t="s">
        <v>1779</v>
      </c>
      <c r="D318" s="523" t="s">
        <v>15</v>
      </c>
      <c r="E318" s="792">
        <v>3</v>
      </c>
      <c r="F318" s="643"/>
      <c r="G318" s="191"/>
      <c r="H318" s="191"/>
      <c r="I318" s="823"/>
      <c r="J318" s="834"/>
      <c r="K318" s="823"/>
      <c r="L318" s="884"/>
      <c r="M318" s="193"/>
      <c r="N318" s="824"/>
      <c r="O318" s="825"/>
      <c r="P318" s="825"/>
      <c r="Q318" s="825"/>
      <c r="R318" s="826"/>
      <c r="S318" s="826"/>
      <c r="T318" s="825"/>
      <c r="U318" s="825"/>
      <c r="V318" s="825"/>
      <c r="W318" s="825"/>
      <c r="X318" s="31"/>
      <c r="Y318" s="711"/>
      <c r="Z318" s="712"/>
      <c r="AA318" s="712"/>
      <c r="AB318" s="712"/>
      <c r="AC318" s="712"/>
      <c r="AD318" s="713"/>
      <c r="AE318" s="713"/>
      <c r="AF318" s="819"/>
    </row>
    <row r="319" spans="1:32" s="604" customFormat="1" ht="51">
      <c r="A319" s="789">
        <f t="shared" si="2"/>
        <v>119</v>
      </c>
      <c r="B319" s="966" t="s">
        <v>250</v>
      </c>
      <c r="C319" s="600" t="s">
        <v>1780</v>
      </c>
      <c r="D319" s="523" t="s">
        <v>15</v>
      </c>
      <c r="E319" s="792">
        <v>3</v>
      </c>
      <c r="F319" s="643"/>
      <c r="G319" s="191"/>
      <c r="H319" s="191"/>
      <c r="I319" s="823"/>
      <c r="J319" s="834"/>
      <c r="K319" s="823"/>
      <c r="L319" s="884"/>
      <c r="M319" s="193"/>
      <c r="N319" s="824"/>
      <c r="O319" s="825"/>
      <c r="P319" s="825"/>
      <c r="Q319" s="825"/>
      <c r="R319" s="826"/>
      <c r="S319" s="826"/>
      <c r="T319" s="825"/>
      <c r="U319" s="825"/>
      <c r="V319" s="825"/>
      <c r="W319" s="825"/>
      <c r="X319" s="31"/>
      <c r="Y319" s="711"/>
      <c r="Z319" s="712"/>
      <c r="AA319" s="712"/>
      <c r="AB319" s="712"/>
      <c r="AC319" s="712"/>
      <c r="AD319" s="713"/>
      <c r="AE319" s="713"/>
      <c r="AF319" s="819"/>
    </row>
    <row r="320" spans="1:32" s="604" customFormat="1" ht="51.75" customHeight="1">
      <c r="A320" s="789">
        <f t="shared" si="2"/>
        <v>120</v>
      </c>
      <c r="B320" s="966" t="s">
        <v>251</v>
      </c>
      <c r="C320" s="600" t="s">
        <v>1044</v>
      </c>
      <c r="D320" s="523" t="s">
        <v>15</v>
      </c>
      <c r="E320" s="792">
        <v>2</v>
      </c>
      <c r="F320" s="643"/>
      <c r="G320" s="191"/>
      <c r="H320" s="191"/>
      <c r="I320" s="823"/>
      <c r="J320" s="834"/>
      <c r="K320" s="823"/>
      <c r="L320" s="884"/>
      <c r="M320" s="193"/>
      <c r="N320" s="824"/>
      <c r="O320" s="825"/>
      <c r="P320" s="825"/>
      <c r="Q320" s="825"/>
      <c r="R320" s="826"/>
      <c r="S320" s="826"/>
      <c r="T320" s="825"/>
      <c r="U320" s="825"/>
      <c r="V320" s="825"/>
      <c r="W320" s="825"/>
      <c r="X320" s="31"/>
      <c r="Y320" s="711"/>
      <c r="Z320" s="712"/>
      <c r="AA320" s="712"/>
      <c r="AB320" s="712"/>
      <c r="AC320" s="712"/>
      <c r="AD320" s="713"/>
      <c r="AE320" s="713"/>
      <c r="AF320" s="819"/>
    </row>
    <row r="321" spans="1:32" s="604" customFormat="1" ht="51">
      <c r="A321" s="789">
        <f t="shared" si="2"/>
        <v>121</v>
      </c>
      <c r="B321" s="966" t="s">
        <v>252</v>
      </c>
      <c r="C321" s="600" t="s">
        <v>1045</v>
      </c>
      <c r="D321" s="523" t="s">
        <v>15</v>
      </c>
      <c r="E321" s="792">
        <v>6</v>
      </c>
      <c r="F321" s="643"/>
      <c r="G321" s="191"/>
      <c r="H321" s="191"/>
      <c r="I321" s="823"/>
      <c r="J321" s="834"/>
      <c r="K321" s="823"/>
      <c r="L321" s="884"/>
      <c r="M321" s="193"/>
      <c r="N321" s="824"/>
      <c r="O321" s="825"/>
      <c r="P321" s="825"/>
      <c r="Q321" s="825"/>
      <c r="R321" s="826"/>
      <c r="S321" s="826"/>
      <c r="T321" s="825"/>
      <c r="U321" s="825"/>
      <c r="V321" s="825"/>
      <c r="W321" s="825"/>
      <c r="X321" s="31"/>
      <c r="Y321" s="711"/>
      <c r="Z321" s="712"/>
      <c r="AA321" s="712"/>
      <c r="AB321" s="712"/>
      <c r="AC321" s="712"/>
      <c r="AD321" s="713"/>
      <c r="AE321" s="713"/>
      <c r="AF321" s="819"/>
    </row>
    <row r="322" spans="1:32" s="604" customFormat="1" ht="51">
      <c r="A322" s="789">
        <f t="shared" si="2"/>
        <v>122</v>
      </c>
      <c r="B322" s="966" t="s">
        <v>253</v>
      </c>
      <c r="C322" s="600" t="s">
        <v>1781</v>
      </c>
      <c r="D322" s="523" t="s">
        <v>15</v>
      </c>
      <c r="E322" s="792">
        <v>1</v>
      </c>
      <c r="F322" s="643"/>
      <c r="G322" s="191"/>
      <c r="H322" s="191"/>
      <c r="I322" s="823"/>
      <c r="J322" s="834"/>
      <c r="K322" s="823"/>
      <c r="L322" s="884"/>
      <c r="M322" s="193"/>
      <c r="N322" s="824"/>
      <c r="O322" s="825"/>
      <c r="P322" s="825"/>
      <c r="Q322" s="825"/>
      <c r="R322" s="826"/>
      <c r="S322" s="826"/>
      <c r="T322" s="825"/>
      <c r="U322" s="825"/>
      <c r="V322" s="825"/>
      <c r="W322" s="825"/>
      <c r="X322" s="31"/>
      <c r="Y322" s="711"/>
      <c r="Z322" s="712"/>
      <c r="AA322" s="712"/>
      <c r="AB322" s="712"/>
      <c r="AC322" s="712"/>
      <c r="AD322" s="713"/>
      <c r="AE322" s="713"/>
      <c r="AF322" s="819"/>
    </row>
    <row r="323" spans="1:32" s="604" customFormat="1" ht="51">
      <c r="A323" s="789">
        <f t="shared" si="2"/>
        <v>123</v>
      </c>
      <c r="B323" s="966" t="s">
        <v>254</v>
      </c>
      <c r="C323" s="600" t="s">
        <v>1782</v>
      </c>
      <c r="D323" s="523" t="s">
        <v>15</v>
      </c>
      <c r="E323" s="792">
        <v>1</v>
      </c>
      <c r="F323" s="643"/>
      <c r="G323" s="191"/>
      <c r="H323" s="191"/>
      <c r="I323" s="823"/>
      <c r="J323" s="834"/>
      <c r="K323" s="823"/>
      <c r="L323" s="884"/>
      <c r="M323" s="193"/>
      <c r="N323" s="824"/>
      <c r="O323" s="825"/>
      <c r="P323" s="825"/>
      <c r="Q323" s="825"/>
      <c r="R323" s="826"/>
      <c r="S323" s="826"/>
      <c r="T323" s="825"/>
      <c r="U323" s="825"/>
      <c r="V323" s="825"/>
      <c r="W323" s="825"/>
      <c r="X323" s="31"/>
      <c r="Y323" s="711"/>
      <c r="Z323" s="712"/>
      <c r="AA323" s="712"/>
      <c r="AB323" s="712"/>
      <c r="AC323" s="712"/>
      <c r="AD323" s="713"/>
      <c r="AE323" s="713"/>
      <c r="AF323" s="819"/>
    </row>
    <row r="324" spans="1:32" s="604" customFormat="1" ht="51">
      <c r="A324" s="789">
        <f t="shared" si="2"/>
        <v>124</v>
      </c>
      <c r="B324" s="966" t="s">
        <v>255</v>
      </c>
      <c r="C324" s="600" t="s">
        <v>1783</v>
      </c>
      <c r="D324" s="523" t="s">
        <v>15</v>
      </c>
      <c r="E324" s="792">
        <v>1</v>
      </c>
      <c r="F324" s="643"/>
      <c r="G324" s="191"/>
      <c r="H324" s="191"/>
      <c r="I324" s="823"/>
      <c r="J324" s="834"/>
      <c r="K324" s="823"/>
      <c r="L324" s="884"/>
      <c r="M324" s="193"/>
      <c r="N324" s="824"/>
      <c r="O324" s="825"/>
      <c r="P324" s="825"/>
      <c r="Q324" s="825"/>
      <c r="R324" s="826"/>
      <c r="S324" s="826"/>
      <c r="T324" s="825"/>
      <c r="U324" s="825"/>
      <c r="V324" s="825"/>
      <c r="W324" s="825"/>
      <c r="X324" s="31"/>
      <c r="Y324" s="711"/>
      <c r="Z324" s="712"/>
      <c r="AA324" s="712"/>
      <c r="AB324" s="712"/>
      <c r="AC324" s="712"/>
      <c r="AD324" s="713"/>
      <c r="AE324" s="713"/>
      <c r="AF324" s="819"/>
    </row>
    <row r="325" spans="1:32" s="604" customFormat="1" ht="51">
      <c r="A325" s="789">
        <f t="shared" si="2"/>
        <v>125</v>
      </c>
      <c r="B325" s="966" t="s">
        <v>256</v>
      </c>
      <c r="C325" s="600" t="s">
        <v>1783</v>
      </c>
      <c r="D325" s="523" t="s">
        <v>15</v>
      </c>
      <c r="E325" s="792">
        <v>1</v>
      </c>
      <c r="F325" s="643"/>
      <c r="G325" s="191"/>
      <c r="H325" s="191"/>
      <c r="I325" s="823"/>
      <c r="J325" s="834"/>
      <c r="K325" s="823"/>
      <c r="L325" s="884"/>
      <c r="M325" s="193"/>
      <c r="N325" s="824"/>
      <c r="O325" s="825"/>
      <c r="P325" s="825"/>
      <c r="Q325" s="825"/>
      <c r="R325" s="826"/>
      <c r="S325" s="826"/>
      <c r="T325" s="825"/>
      <c r="U325" s="825"/>
      <c r="V325" s="825"/>
      <c r="W325" s="825"/>
      <c r="X325" s="31"/>
      <c r="Y325" s="711"/>
      <c r="Z325" s="712"/>
      <c r="AA325" s="712"/>
      <c r="AB325" s="712"/>
      <c r="AC325" s="712"/>
      <c r="AD325" s="713"/>
      <c r="AE325" s="713"/>
      <c r="AF325" s="819"/>
    </row>
    <row r="326" spans="1:32" s="604" customFormat="1">
      <c r="A326" s="789">
        <f t="shared" si="2"/>
        <v>126</v>
      </c>
      <c r="B326" s="966" t="s">
        <v>257</v>
      </c>
      <c r="C326" s="600" t="s">
        <v>258</v>
      </c>
      <c r="D326" s="523" t="s">
        <v>15</v>
      </c>
      <c r="E326" s="792">
        <v>2</v>
      </c>
      <c r="F326" s="643"/>
      <c r="G326" s="191"/>
      <c r="H326" s="191"/>
      <c r="I326" s="823"/>
      <c r="J326" s="834"/>
      <c r="K326" s="823"/>
      <c r="L326" s="884"/>
      <c r="M326" s="193"/>
      <c r="N326" s="824"/>
      <c r="O326" s="825"/>
      <c r="P326" s="825"/>
      <c r="Q326" s="825"/>
      <c r="R326" s="826"/>
      <c r="S326" s="826"/>
      <c r="T326" s="825"/>
      <c r="U326" s="825"/>
      <c r="V326" s="825"/>
      <c r="W326" s="825"/>
      <c r="X326" s="31"/>
      <c r="Y326" s="711"/>
      <c r="Z326" s="712"/>
      <c r="AA326" s="712"/>
      <c r="AB326" s="712"/>
      <c r="AC326" s="712"/>
      <c r="AD326" s="713"/>
      <c r="AE326" s="713"/>
      <c r="AF326" s="819"/>
    </row>
    <row r="327" spans="1:32" s="604" customFormat="1">
      <c r="A327" s="789">
        <f t="shared" si="2"/>
        <v>127</v>
      </c>
      <c r="B327" s="966" t="s">
        <v>259</v>
      </c>
      <c r="C327" s="967" t="s">
        <v>260</v>
      </c>
      <c r="D327" s="523" t="s">
        <v>15</v>
      </c>
      <c r="E327" s="792">
        <v>1</v>
      </c>
      <c r="F327" s="643"/>
      <c r="G327" s="191"/>
      <c r="H327" s="191"/>
      <c r="I327" s="823"/>
      <c r="J327" s="822"/>
      <c r="K327" s="823"/>
      <c r="L327" s="884"/>
      <c r="M327" s="193"/>
      <c r="N327" s="824"/>
      <c r="O327" s="825"/>
      <c r="P327" s="825"/>
      <c r="Q327" s="825"/>
      <c r="R327" s="826"/>
      <c r="S327" s="826"/>
      <c r="T327" s="825"/>
      <c r="U327" s="825"/>
      <c r="V327" s="825"/>
      <c r="W327" s="825"/>
      <c r="X327" s="31"/>
      <c r="Y327" s="711"/>
      <c r="Z327" s="712"/>
      <c r="AA327" s="712"/>
      <c r="AB327" s="712"/>
      <c r="AC327" s="712"/>
      <c r="AD327" s="713"/>
      <c r="AE327" s="713"/>
      <c r="AF327" s="819"/>
    </row>
    <row r="328" spans="1:32" s="604" customFormat="1" ht="25.5">
      <c r="A328" s="789">
        <f t="shared" si="2"/>
        <v>128</v>
      </c>
      <c r="B328" s="966"/>
      <c r="C328" s="967" t="s">
        <v>1046</v>
      </c>
      <c r="D328" s="523" t="s">
        <v>159</v>
      </c>
      <c r="E328" s="792">
        <f>29*1.88+28*1.88+3*2.41+3*2.3+2*0.8+6*1.48+2.305+2.405+2.305+2.405+2*0.96+1.5</f>
        <v>144.61000000000001</v>
      </c>
      <c r="F328" s="643"/>
      <c r="G328" s="191"/>
      <c r="H328" s="191"/>
      <c r="I328" s="823"/>
      <c r="J328" s="822"/>
      <c r="K328" s="823"/>
      <c r="L328" s="884"/>
      <c r="M328" s="193"/>
      <c r="N328" s="824"/>
      <c r="O328" s="825"/>
      <c r="P328" s="825"/>
      <c r="Q328" s="825"/>
      <c r="R328" s="826"/>
      <c r="S328" s="826"/>
      <c r="T328" s="825"/>
      <c r="U328" s="825"/>
      <c r="V328" s="825"/>
      <c r="W328" s="825"/>
      <c r="X328" s="31"/>
      <c r="Y328" s="711"/>
      <c r="Z328" s="712"/>
      <c r="AA328" s="712"/>
      <c r="AB328" s="712"/>
      <c r="AC328" s="712"/>
      <c r="AD328" s="713"/>
      <c r="AE328" s="713"/>
      <c r="AF328" s="819"/>
    </row>
    <row r="329" spans="1:32" s="604" customFormat="1">
      <c r="A329" s="789">
        <f t="shared" si="2"/>
        <v>129</v>
      </c>
      <c r="B329" s="966"/>
      <c r="C329" s="967" t="s">
        <v>1047</v>
      </c>
      <c r="D329" s="523" t="s">
        <v>159</v>
      </c>
      <c r="E329" s="792">
        <f>+E328</f>
        <v>144.61000000000001</v>
      </c>
      <c r="F329" s="643"/>
      <c r="G329" s="191"/>
      <c r="H329" s="191"/>
      <c r="I329" s="823"/>
      <c r="J329" s="822"/>
      <c r="K329" s="823"/>
      <c r="L329" s="884"/>
      <c r="M329" s="193"/>
      <c r="N329" s="824"/>
      <c r="O329" s="825"/>
      <c r="P329" s="825"/>
      <c r="Q329" s="825"/>
      <c r="R329" s="826"/>
      <c r="S329" s="826"/>
      <c r="T329" s="825"/>
      <c r="U329" s="825"/>
      <c r="V329" s="825"/>
      <c r="W329" s="825"/>
      <c r="X329" s="31"/>
      <c r="Y329" s="711"/>
      <c r="Z329" s="712"/>
      <c r="AA329" s="712"/>
      <c r="AB329" s="712"/>
      <c r="AC329" s="712"/>
      <c r="AD329" s="713"/>
      <c r="AE329" s="713"/>
      <c r="AF329" s="819"/>
    </row>
    <row r="330" spans="1:32" s="604" customFormat="1">
      <c r="A330" s="950" t="s">
        <v>1519</v>
      </c>
      <c r="B330" s="966"/>
      <c r="C330" s="967" t="s">
        <v>54</v>
      </c>
      <c r="D330" s="523" t="s">
        <v>46</v>
      </c>
      <c r="E330" s="792">
        <v>1</v>
      </c>
      <c r="F330" s="643"/>
      <c r="G330" s="192"/>
      <c r="H330" s="191"/>
      <c r="I330" s="823"/>
      <c r="J330" s="822"/>
      <c r="K330" s="823"/>
      <c r="L330" s="884"/>
      <c r="M330" s="193"/>
      <c r="N330" s="824"/>
      <c r="O330" s="825"/>
      <c r="P330" s="825"/>
      <c r="Q330" s="825"/>
      <c r="R330" s="826"/>
      <c r="S330" s="826"/>
      <c r="T330" s="825"/>
      <c r="U330" s="825"/>
      <c r="V330" s="825"/>
      <c r="W330" s="825"/>
      <c r="X330" s="31"/>
      <c r="Y330" s="711"/>
      <c r="Z330" s="712"/>
      <c r="AA330" s="712"/>
      <c r="AB330" s="712"/>
      <c r="AC330" s="712"/>
      <c r="AD330" s="713"/>
      <c r="AE330" s="713"/>
      <c r="AF330" s="819"/>
    </row>
    <row r="331" spans="1:32" s="604" customFormat="1" ht="15" customHeight="1">
      <c r="A331" s="789">
        <v>130</v>
      </c>
      <c r="B331" s="966"/>
      <c r="C331" s="967" t="s">
        <v>283</v>
      </c>
      <c r="D331" s="523" t="s">
        <v>46</v>
      </c>
      <c r="E331" s="792">
        <v>76</v>
      </c>
      <c r="F331" s="643"/>
      <c r="G331" s="191"/>
      <c r="H331" s="191"/>
      <c r="I331" s="823"/>
      <c r="J331" s="822"/>
      <c r="K331" s="823"/>
      <c r="L331" s="884"/>
      <c r="M331" s="193"/>
      <c r="N331" s="824"/>
      <c r="O331" s="825"/>
      <c r="P331" s="825"/>
      <c r="Q331" s="825"/>
      <c r="R331" s="826"/>
      <c r="S331" s="826"/>
      <c r="T331" s="825"/>
      <c r="U331" s="825"/>
      <c r="V331" s="825"/>
      <c r="W331" s="825"/>
      <c r="X331" s="31"/>
      <c r="Y331" s="711"/>
      <c r="Z331" s="712"/>
      <c r="AA331" s="712"/>
      <c r="AB331" s="712"/>
      <c r="AC331" s="712"/>
      <c r="AD331" s="713"/>
      <c r="AE331" s="713"/>
      <c r="AF331" s="819"/>
    </row>
    <row r="332" spans="1:32" s="604" customFormat="1">
      <c r="A332" s="937"/>
      <c r="B332" s="969"/>
      <c r="C332" s="603" t="s">
        <v>1329</v>
      </c>
      <c r="D332" s="970"/>
      <c r="E332" s="971"/>
      <c r="F332" s="643"/>
      <c r="G332" s="813"/>
      <c r="H332" s="813"/>
      <c r="I332" s="885"/>
      <c r="J332" s="830"/>
      <c r="K332" s="886"/>
      <c r="L332" s="887"/>
      <c r="M332" s="832"/>
      <c r="N332" s="816"/>
      <c r="O332" s="817"/>
      <c r="P332" s="817"/>
      <c r="Q332" s="817"/>
      <c r="R332" s="818"/>
      <c r="S332" s="818"/>
      <c r="T332" s="817"/>
      <c r="U332" s="817"/>
      <c r="V332" s="817"/>
      <c r="W332" s="817"/>
      <c r="X332" s="31"/>
      <c r="Y332" s="711"/>
      <c r="Z332" s="712"/>
      <c r="AA332" s="712"/>
      <c r="AB332" s="712"/>
      <c r="AC332" s="712"/>
      <c r="AD332" s="713"/>
      <c r="AE332" s="713"/>
      <c r="AF332" s="819"/>
    </row>
    <row r="333" spans="1:32" s="604" customFormat="1">
      <c r="A333" s="789">
        <v>131</v>
      </c>
      <c r="B333" s="790"/>
      <c r="C333" s="600" t="s">
        <v>1126</v>
      </c>
      <c r="D333" s="791" t="s">
        <v>159</v>
      </c>
      <c r="E333" s="792">
        <f>34.2+8.3</f>
        <v>42.5</v>
      </c>
      <c r="F333" s="643"/>
      <c r="G333" s="191"/>
      <c r="H333" s="191"/>
      <c r="I333" s="888"/>
      <c r="J333" s="834"/>
      <c r="K333" s="889"/>
      <c r="L333" s="884"/>
      <c r="M333" s="193"/>
      <c r="N333" s="824"/>
      <c r="O333" s="825"/>
      <c r="P333" s="825"/>
      <c r="Q333" s="825"/>
      <c r="R333" s="826"/>
      <c r="S333" s="826"/>
      <c r="T333" s="825"/>
      <c r="U333" s="825"/>
      <c r="V333" s="825"/>
      <c r="W333" s="825"/>
      <c r="X333" s="31"/>
      <c r="Y333" s="711"/>
      <c r="Z333" s="712"/>
      <c r="AA333" s="712"/>
      <c r="AB333" s="712"/>
      <c r="AC333" s="712"/>
      <c r="AD333" s="713"/>
      <c r="AE333" s="713"/>
      <c r="AF333" s="819"/>
    </row>
    <row r="334" spans="1:32" s="604" customFormat="1">
      <c r="A334" s="950" t="s">
        <v>1520</v>
      </c>
      <c r="B334" s="790"/>
      <c r="C334" s="600" t="s">
        <v>261</v>
      </c>
      <c r="D334" s="791" t="s">
        <v>159</v>
      </c>
      <c r="E334" s="792">
        <f>E333*5</f>
        <v>212.5</v>
      </c>
      <c r="F334" s="643"/>
      <c r="G334" s="192"/>
      <c r="H334" s="191"/>
      <c r="I334" s="888"/>
      <c r="J334" s="834"/>
      <c r="K334" s="889"/>
      <c r="L334" s="884"/>
      <c r="M334" s="193"/>
      <c r="N334" s="824"/>
      <c r="O334" s="825"/>
      <c r="P334" s="825"/>
      <c r="Q334" s="825"/>
      <c r="R334" s="826"/>
      <c r="S334" s="826"/>
      <c r="T334" s="825"/>
      <c r="U334" s="825"/>
      <c r="V334" s="825"/>
      <c r="W334" s="825"/>
      <c r="X334" s="31"/>
      <c r="Y334" s="711"/>
      <c r="Z334" s="712"/>
      <c r="AA334" s="712"/>
      <c r="AB334" s="712"/>
      <c r="AC334" s="712"/>
      <c r="AD334" s="713"/>
      <c r="AE334" s="713"/>
      <c r="AF334" s="819"/>
    </row>
    <row r="335" spans="1:32" s="604" customFormat="1">
      <c r="A335" s="950" t="s">
        <v>1521</v>
      </c>
      <c r="B335" s="790"/>
      <c r="C335" s="600" t="s">
        <v>262</v>
      </c>
      <c r="D335" s="791" t="s">
        <v>159</v>
      </c>
      <c r="E335" s="792">
        <f>E333*2*0.9</f>
        <v>76.5</v>
      </c>
      <c r="F335" s="643"/>
      <c r="G335" s="192"/>
      <c r="H335" s="191"/>
      <c r="I335" s="888"/>
      <c r="J335" s="834"/>
      <c r="K335" s="889"/>
      <c r="L335" s="884"/>
      <c r="M335" s="193"/>
      <c r="N335" s="824"/>
      <c r="O335" s="825"/>
      <c r="P335" s="825"/>
      <c r="Q335" s="825"/>
      <c r="R335" s="826"/>
      <c r="S335" s="826"/>
      <c r="T335" s="825"/>
      <c r="U335" s="825"/>
      <c r="V335" s="825"/>
      <c r="W335" s="825"/>
      <c r="X335" s="31"/>
      <c r="Y335" s="711"/>
      <c r="Z335" s="712"/>
      <c r="AA335" s="712"/>
      <c r="AB335" s="712"/>
      <c r="AC335" s="712"/>
      <c r="AD335" s="713"/>
      <c r="AE335" s="713"/>
      <c r="AF335" s="819"/>
    </row>
    <row r="336" spans="1:32" s="604" customFormat="1">
      <c r="A336" s="950" t="s">
        <v>1522</v>
      </c>
      <c r="B336" s="790"/>
      <c r="C336" s="600" t="s">
        <v>1048</v>
      </c>
      <c r="D336" s="791" t="s">
        <v>159</v>
      </c>
      <c r="E336" s="792">
        <v>34.200000000000003</v>
      </c>
      <c r="F336" s="643"/>
      <c r="G336" s="192"/>
      <c r="H336" s="191"/>
      <c r="I336" s="888"/>
      <c r="J336" s="834"/>
      <c r="K336" s="889"/>
      <c r="L336" s="884"/>
      <c r="M336" s="193"/>
      <c r="N336" s="824"/>
      <c r="O336" s="825"/>
      <c r="P336" s="825"/>
      <c r="Q336" s="825"/>
      <c r="R336" s="826"/>
      <c r="S336" s="826"/>
      <c r="T336" s="825"/>
      <c r="U336" s="825"/>
      <c r="V336" s="825"/>
      <c r="W336" s="825"/>
      <c r="X336" s="31"/>
      <c r="Y336" s="711"/>
      <c r="Z336" s="712"/>
      <c r="AA336" s="712"/>
      <c r="AB336" s="712"/>
      <c r="AC336" s="712"/>
      <c r="AD336" s="713"/>
      <c r="AE336" s="713"/>
      <c r="AF336" s="819"/>
    </row>
    <row r="337" spans="1:32" s="604" customFormat="1" ht="25.5">
      <c r="A337" s="950" t="s">
        <v>1523</v>
      </c>
      <c r="B337" s="790"/>
      <c r="C337" s="600" t="s">
        <v>1049</v>
      </c>
      <c r="D337" s="791" t="s">
        <v>159</v>
      </c>
      <c r="E337" s="792">
        <v>34.200000000000003</v>
      </c>
      <c r="F337" s="643"/>
      <c r="G337" s="192"/>
      <c r="H337" s="191"/>
      <c r="I337" s="888"/>
      <c r="J337" s="834"/>
      <c r="K337" s="889"/>
      <c r="L337" s="884"/>
      <c r="M337" s="193"/>
      <c r="N337" s="824"/>
      <c r="O337" s="825"/>
      <c r="P337" s="825"/>
      <c r="Q337" s="825"/>
      <c r="R337" s="826"/>
      <c r="S337" s="826"/>
      <c r="T337" s="825"/>
      <c r="U337" s="825"/>
      <c r="V337" s="825"/>
      <c r="W337" s="825"/>
      <c r="X337" s="31"/>
      <c r="Y337" s="711"/>
      <c r="Z337" s="712"/>
      <c r="AA337" s="712"/>
      <c r="AB337" s="712"/>
      <c r="AC337" s="712"/>
      <c r="AD337" s="713"/>
      <c r="AE337" s="713"/>
      <c r="AF337" s="819"/>
    </row>
    <row r="338" spans="1:32" s="604" customFormat="1">
      <c r="A338" s="950" t="s">
        <v>1524</v>
      </c>
      <c r="B338" s="790"/>
      <c r="C338" s="600" t="s">
        <v>263</v>
      </c>
      <c r="D338" s="791" t="s">
        <v>159</v>
      </c>
      <c r="E338" s="792">
        <v>8.3000000000000007</v>
      </c>
      <c r="F338" s="643"/>
      <c r="G338" s="192"/>
      <c r="H338" s="191"/>
      <c r="I338" s="888"/>
      <c r="J338" s="834"/>
      <c r="K338" s="889"/>
      <c r="L338" s="884"/>
      <c r="M338" s="193"/>
      <c r="N338" s="824"/>
      <c r="O338" s="825"/>
      <c r="P338" s="825"/>
      <c r="Q338" s="825"/>
      <c r="R338" s="826"/>
      <c r="S338" s="826"/>
      <c r="T338" s="825"/>
      <c r="U338" s="825"/>
      <c r="V338" s="825"/>
      <c r="W338" s="825"/>
      <c r="X338" s="31"/>
      <c r="Y338" s="711"/>
      <c r="Z338" s="712"/>
      <c r="AA338" s="712"/>
      <c r="AB338" s="712"/>
      <c r="AC338" s="712"/>
      <c r="AD338" s="713"/>
      <c r="AE338" s="713"/>
      <c r="AF338" s="819"/>
    </row>
    <row r="339" spans="1:32" s="604" customFormat="1">
      <c r="A339" s="950" t="s">
        <v>1525</v>
      </c>
      <c r="B339" s="790"/>
      <c r="C339" s="600" t="s">
        <v>264</v>
      </c>
      <c r="D339" s="791" t="s">
        <v>46</v>
      </c>
      <c r="E339" s="792">
        <v>1</v>
      </c>
      <c r="F339" s="643"/>
      <c r="G339" s="192"/>
      <c r="H339" s="191"/>
      <c r="I339" s="888"/>
      <c r="J339" s="834"/>
      <c r="K339" s="889"/>
      <c r="L339" s="884"/>
      <c r="M339" s="193"/>
      <c r="N339" s="824"/>
      <c r="O339" s="825"/>
      <c r="P339" s="825"/>
      <c r="Q339" s="825"/>
      <c r="R339" s="826"/>
      <c r="S339" s="826"/>
      <c r="T339" s="825"/>
      <c r="U339" s="825"/>
      <c r="V339" s="825"/>
      <c r="W339" s="825"/>
      <c r="X339" s="31"/>
      <c r="Y339" s="711"/>
      <c r="Z339" s="712"/>
      <c r="AA339" s="712"/>
      <c r="AB339" s="712"/>
      <c r="AC339" s="712"/>
      <c r="AD339" s="713"/>
      <c r="AE339" s="713"/>
      <c r="AF339" s="819"/>
    </row>
    <row r="340" spans="1:32" s="604" customFormat="1" ht="25.5" customHeight="1">
      <c r="A340" s="789">
        <v>132</v>
      </c>
      <c r="B340" s="790"/>
      <c r="C340" s="600" t="s">
        <v>1127</v>
      </c>
      <c r="D340" s="791" t="s">
        <v>46</v>
      </c>
      <c r="E340" s="792">
        <v>1</v>
      </c>
      <c r="F340" s="643"/>
      <c r="G340" s="191"/>
      <c r="H340" s="191"/>
      <c r="I340" s="888"/>
      <c r="J340" s="834"/>
      <c r="K340" s="889"/>
      <c r="L340" s="884"/>
      <c r="M340" s="837"/>
      <c r="N340" s="824"/>
      <c r="O340" s="825"/>
      <c r="P340" s="825"/>
      <c r="Q340" s="825"/>
      <c r="R340" s="826"/>
      <c r="S340" s="826"/>
      <c r="T340" s="825"/>
      <c r="U340" s="825"/>
      <c r="V340" s="825"/>
      <c r="W340" s="825"/>
      <c r="X340" s="836"/>
      <c r="Y340" s="711"/>
      <c r="Z340" s="712"/>
      <c r="AA340" s="712"/>
      <c r="AB340" s="712"/>
      <c r="AC340" s="712"/>
      <c r="AD340" s="713"/>
      <c r="AE340" s="713"/>
      <c r="AF340" s="819"/>
    </row>
    <row r="341" spans="1:32" s="604" customFormat="1">
      <c r="A341" s="937"/>
      <c r="B341" s="969"/>
      <c r="C341" s="603" t="s">
        <v>1330</v>
      </c>
      <c r="D341" s="970"/>
      <c r="E341" s="971"/>
      <c r="F341" s="643"/>
      <c r="G341" s="813"/>
      <c r="H341" s="813"/>
      <c r="I341" s="885"/>
      <c r="J341" s="830"/>
      <c r="K341" s="886"/>
      <c r="L341" s="887"/>
      <c r="M341" s="832"/>
      <c r="N341" s="816"/>
      <c r="O341" s="817"/>
      <c r="P341" s="817"/>
      <c r="Q341" s="817"/>
      <c r="R341" s="818"/>
      <c r="S341" s="818"/>
      <c r="T341" s="817"/>
      <c r="U341" s="817"/>
      <c r="V341" s="817"/>
      <c r="W341" s="817"/>
      <c r="X341" s="31"/>
      <c r="Y341" s="711"/>
      <c r="Z341" s="712"/>
      <c r="AA341" s="712"/>
      <c r="AB341" s="712"/>
      <c r="AC341" s="712"/>
      <c r="AD341" s="713"/>
      <c r="AE341" s="713"/>
      <c r="AF341" s="819"/>
    </row>
    <row r="342" spans="1:32" s="604" customFormat="1" ht="25.5">
      <c r="A342" s="789">
        <v>133</v>
      </c>
      <c r="B342" s="790"/>
      <c r="C342" s="600" t="s">
        <v>1021</v>
      </c>
      <c r="D342" s="791" t="s">
        <v>15</v>
      </c>
      <c r="E342" s="792">
        <v>14</v>
      </c>
      <c r="F342" s="643"/>
      <c r="G342" s="191"/>
      <c r="H342" s="191"/>
      <c r="I342" s="888"/>
      <c r="J342" s="834"/>
      <c r="K342" s="889"/>
      <c r="L342" s="884"/>
      <c r="M342" s="193"/>
      <c r="N342" s="824"/>
      <c r="O342" s="825"/>
      <c r="P342" s="825"/>
      <c r="Q342" s="825"/>
      <c r="R342" s="826"/>
      <c r="S342" s="826"/>
      <c r="T342" s="825"/>
      <c r="U342" s="825"/>
      <c r="V342" s="825"/>
      <c r="W342" s="825"/>
      <c r="X342" s="31"/>
      <c r="Y342" s="711"/>
      <c r="Z342" s="712"/>
      <c r="AA342" s="712"/>
      <c r="AB342" s="712"/>
      <c r="AC342" s="712"/>
      <c r="AD342" s="713"/>
      <c r="AE342" s="713"/>
      <c r="AF342" s="819"/>
    </row>
    <row r="343" spans="1:32" s="604" customFormat="1">
      <c r="A343" s="789">
        <f t="shared" ref="A343:A369" si="3">+A342+1</f>
        <v>134</v>
      </c>
      <c r="B343" s="790"/>
      <c r="C343" s="600" t="s">
        <v>265</v>
      </c>
      <c r="D343" s="791" t="s">
        <v>15</v>
      </c>
      <c r="E343" s="792">
        <v>50</v>
      </c>
      <c r="F343" s="643"/>
      <c r="G343" s="191"/>
      <c r="H343" s="191"/>
      <c r="I343" s="888"/>
      <c r="J343" s="834"/>
      <c r="K343" s="889"/>
      <c r="L343" s="884"/>
      <c r="M343" s="193"/>
      <c r="N343" s="824"/>
      <c r="O343" s="825"/>
      <c r="P343" s="825"/>
      <c r="Q343" s="825"/>
      <c r="R343" s="826"/>
      <c r="S343" s="826"/>
      <c r="T343" s="825"/>
      <c r="U343" s="825"/>
      <c r="V343" s="825"/>
      <c r="W343" s="825"/>
      <c r="X343" s="31"/>
      <c r="Y343" s="711"/>
      <c r="Z343" s="712"/>
      <c r="AA343" s="712"/>
      <c r="AB343" s="712"/>
      <c r="AC343" s="712"/>
      <c r="AD343" s="713"/>
      <c r="AE343" s="713"/>
      <c r="AF343" s="819"/>
    </row>
    <row r="344" spans="1:32" s="604" customFormat="1" ht="25.5">
      <c r="A344" s="789">
        <f t="shared" si="3"/>
        <v>135</v>
      </c>
      <c r="B344" s="790"/>
      <c r="C344" s="600" t="s">
        <v>1050</v>
      </c>
      <c r="D344" s="791" t="s">
        <v>15</v>
      </c>
      <c r="E344" s="792">
        <v>10</v>
      </c>
      <c r="F344" s="650"/>
      <c r="G344" s="191"/>
      <c r="H344" s="191"/>
      <c r="I344" s="888"/>
      <c r="J344" s="834"/>
      <c r="K344" s="889"/>
      <c r="L344" s="884"/>
      <c r="M344" s="193"/>
      <c r="N344" s="824"/>
      <c r="O344" s="825"/>
      <c r="P344" s="825"/>
      <c r="Q344" s="825"/>
      <c r="R344" s="826"/>
      <c r="S344" s="826"/>
      <c r="T344" s="825"/>
      <c r="U344" s="825"/>
      <c r="V344" s="825"/>
      <c r="W344" s="825"/>
      <c r="X344" s="229"/>
      <c r="Y344" s="711"/>
      <c r="Z344" s="712"/>
      <c r="AA344" s="712"/>
      <c r="AB344" s="712"/>
      <c r="AC344" s="712"/>
      <c r="AD344" s="713"/>
      <c r="AE344" s="713"/>
      <c r="AF344" s="819"/>
    </row>
    <row r="345" spans="1:32" s="604" customFormat="1" ht="25.5">
      <c r="A345" s="789">
        <f t="shared" si="3"/>
        <v>136</v>
      </c>
      <c r="B345" s="790"/>
      <c r="C345" s="600" t="s">
        <v>1051</v>
      </c>
      <c r="D345" s="791" t="s">
        <v>15</v>
      </c>
      <c r="E345" s="792">
        <v>12</v>
      </c>
      <c r="F345" s="650"/>
      <c r="G345" s="191"/>
      <c r="H345" s="191"/>
      <c r="I345" s="888"/>
      <c r="J345" s="834"/>
      <c r="K345" s="889"/>
      <c r="L345" s="884"/>
      <c r="M345" s="193"/>
      <c r="N345" s="824"/>
      <c r="O345" s="825"/>
      <c r="P345" s="825"/>
      <c r="Q345" s="825"/>
      <c r="R345" s="826"/>
      <c r="S345" s="826"/>
      <c r="T345" s="825"/>
      <c r="U345" s="825"/>
      <c r="V345" s="825"/>
      <c r="W345" s="825"/>
      <c r="X345" s="31"/>
      <c r="Y345" s="711"/>
      <c r="Z345" s="712"/>
      <c r="AA345" s="712"/>
      <c r="AB345" s="712"/>
      <c r="AC345" s="712"/>
      <c r="AD345" s="713"/>
      <c r="AE345" s="713"/>
      <c r="AF345" s="819"/>
    </row>
    <row r="346" spans="1:32" s="604" customFormat="1" ht="25.5">
      <c r="A346" s="789">
        <f t="shared" si="3"/>
        <v>137</v>
      </c>
      <c r="B346" s="790"/>
      <c r="C346" s="600" t="s">
        <v>1052</v>
      </c>
      <c r="D346" s="791" t="s">
        <v>15</v>
      </c>
      <c r="E346" s="792">
        <v>11</v>
      </c>
      <c r="F346" s="650"/>
      <c r="G346" s="191"/>
      <c r="H346" s="191"/>
      <c r="I346" s="888"/>
      <c r="J346" s="834"/>
      <c r="K346" s="889"/>
      <c r="L346" s="884"/>
      <c r="M346" s="193"/>
      <c r="N346" s="824"/>
      <c r="O346" s="825"/>
      <c r="P346" s="825"/>
      <c r="Q346" s="825"/>
      <c r="R346" s="826"/>
      <c r="S346" s="826"/>
      <c r="T346" s="825"/>
      <c r="U346" s="825"/>
      <c r="V346" s="825"/>
      <c r="W346" s="825"/>
      <c r="X346" s="31"/>
      <c r="Y346" s="711"/>
      <c r="Z346" s="712"/>
      <c r="AA346" s="712"/>
      <c r="AB346" s="712"/>
      <c r="AC346" s="712"/>
      <c r="AD346" s="713"/>
      <c r="AE346" s="713"/>
      <c r="AF346" s="819"/>
    </row>
    <row r="347" spans="1:32" s="604" customFormat="1" ht="25.5">
      <c r="A347" s="789">
        <f t="shared" si="3"/>
        <v>138</v>
      </c>
      <c r="B347" s="790"/>
      <c r="C347" s="786" t="s">
        <v>1053</v>
      </c>
      <c r="D347" s="791" t="s">
        <v>15</v>
      </c>
      <c r="E347" s="792">
        <v>10</v>
      </c>
      <c r="F347" s="650"/>
      <c r="G347" s="191"/>
      <c r="H347" s="191"/>
      <c r="I347" s="888"/>
      <c r="J347" s="834"/>
      <c r="K347" s="889"/>
      <c r="L347" s="884"/>
      <c r="M347" s="193"/>
      <c r="N347" s="824"/>
      <c r="O347" s="825"/>
      <c r="P347" s="825"/>
      <c r="Q347" s="825"/>
      <c r="R347" s="826"/>
      <c r="S347" s="826"/>
      <c r="T347" s="825"/>
      <c r="U347" s="825"/>
      <c r="V347" s="825"/>
      <c r="W347" s="825"/>
      <c r="X347" s="31"/>
      <c r="Y347" s="711"/>
      <c r="Z347" s="712"/>
      <c r="AA347" s="712"/>
      <c r="AB347" s="712"/>
      <c r="AC347" s="712"/>
      <c r="AD347" s="713"/>
      <c r="AE347" s="713"/>
      <c r="AF347" s="819"/>
    </row>
    <row r="348" spans="1:32" s="604" customFormat="1" ht="25.5">
      <c r="A348" s="789">
        <f t="shared" si="3"/>
        <v>139</v>
      </c>
      <c r="B348" s="790"/>
      <c r="C348" s="786" t="s">
        <v>1054</v>
      </c>
      <c r="D348" s="791" t="s">
        <v>15</v>
      </c>
      <c r="E348" s="792">
        <v>36</v>
      </c>
      <c r="F348" s="650"/>
      <c r="G348" s="191"/>
      <c r="H348" s="191"/>
      <c r="I348" s="888"/>
      <c r="J348" s="834"/>
      <c r="K348" s="889"/>
      <c r="L348" s="884"/>
      <c r="M348" s="193"/>
      <c r="N348" s="824"/>
      <c r="O348" s="825"/>
      <c r="P348" s="825"/>
      <c r="Q348" s="825"/>
      <c r="R348" s="826"/>
      <c r="S348" s="826"/>
      <c r="T348" s="825"/>
      <c r="U348" s="825"/>
      <c r="V348" s="825"/>
      <c r="W348" s="825"/>
      <c r="X348" s="31"/>
      <c r="Y348" s="711"/>
      <c r="Z348" s="712"/>
      <c r="AA348" s="712"/>
      <c r="AB348" s="712"/>
      <c r="AC348" s="712"/>
      <c r="AD348" s="713"/>
      <c r="AE348" s="713"/>
      <c r="AF348" s="819"/>
    </row>
    <row r="349" spans="1:32" s="604" customFormat="1" ht="25.5">
      <c r="A349" s="789">
        <f t="shared" si="3"/>
        <v>140</v>
      </c>
      <c r="B349" s="790"/>
      <c r="C349" s="787" t="s">
        <v>1055</v>
      </c>
      <c r="D349" s="791" t="s">
        <v>15</v>
      </c>
      <c r="E349" s="792">
        <v>27</v>
      </c>
      <c r="F349" s="650"/>
      <c r="G349" s="191"/>
      <c r="H349" s="191"/>
      <c r="I349" s="888"/>
      <c r="J349" s="890"/>
      <c r="K349" s="889"/>
      <c r="L349" s="884"/>
      <c r="M349" s="193"/>
      <c r="N349" s="824"/>
      <c r="O349" s="825"/>
      <c r="P349" s="825"/>
      <c r="Q349" s="825"/>
      <c r="R349" s="826"/>
      <c r="S349" s="826"/>
      <c r="T349" s="825"/>
      <c r="U349" s="825"/>
      <c r="V349" s="825"/>
      <c r="W349" s="825"/>
      <c r="X349" s="31"/>
      <c r="Y349" s="711"/>
      <c r="Z349" s="712"/>
      <c r="AA349" s="712"/>
      <c r="AB349" s="712"/>
      <c r="AC349" s="712"/>
      <c r="AD349" s="713"/>
      <c r="AE349" s="713"/>
      <c r="AF349" s="819"/>
    </row>
    <row r="350" spans="1:32" s="604" customFormat="1" ht="51">
      <c r="A350" s="789">
        <f t="shared" si="3"/>
        <v>141</v>
      </c>
      <c r="B350" s="790"/>
      <c r="C350" s="787" t="s">
        <v>1056</v>
      </c>
      <c r="D350" s="791" t="s">
        <v>15</v>
      </c>
      <c r="E350" s="792">
        <v>2</v>
      </c>
      <c r="F350" s="650"/>
      <c r="G350" s="191"/>
      <c r="H350" s="191"/>
      <c r="I350" s="888"/>
      <c r="J350" s="890"/>
      <c r="K350" s="889"/>
      <c r="L350" s="884"/>
      <c r="M350" s="193"/>
      <c r="N350" s="824"/>
      <c r="O350" s="825"/>
      <c r="P350" s="825"/>
      <c r="Q350" s="825"/>
      <c r="R350" s="826"/>
      <c r="S350" s="826"/>
      <c r="T350" s="825"/>
      <c r="U350" s="825"/>
      <c r="V350" s="825"/>
      <c r="W350" s="825"/>
      <c r="X350" s="31"/>
      <c r="Y350" s="711"/>
      <c r="Z350" s="712"/>
      <c r="AA350" s="712"/>
      <c r="AB350" s="712"/>
      <c r="AC350" s="712"/>
      <c r="AD350" s="713"/>
      <c r="AE350" s="713"/>
      <c r="AF350" s="819"/>
    </row>
    <row r="351" spans="1:32" s="604" customFormat="1" ht="25.5">
      <c r="A351" s="789">
        <f t="shared" si="3"/>
        <v>142</v>
      </c>
      <c r="B351" s="790"/>
      <c r="C351" s="787" t="s">
        <v>1057</v>
      </c>
      <c r="D351" s="791" t="s">
        <v>15</v>
      </c>
      <c r="E351" s="792">
        <v>29</v>
      </c>
      <c r="F351" s="650"/>
      <c r="G351" s="191"/>
      <c r="H351" s="191"/>
      <c r="I351" s="888"/>
      <c r="J351" s="890"/>
      <c r="K351" s="889"/>
      <c r="L351" s="884"/>
      <c r="M351" s="193"/>
      <c r="N351" s="824"/>
      <c r="O351" s="825"/>
      <c r="P351" s="825"/>
      <c r="Q351" s="825"/>
      <c r="R351" s="826"/>
      <c r="S351" s="826"/>
      <c r="T351" s="825"/>
      <c r="U351" s="825"/>
      <c r="V351" s="825"/>
      <c r="W351" s="825"/>
      <c r="X351" s="31"/>
      <c r="Y351" s="711"/>
      <c r="Z351" s="712"/>
      <c r="AA351" s="712"/>
      <c r="AB351" s="712"/>
      <c r="AC351" s="712"/>
      <c r="AD351" s="713"/>
      <c r="AE351" s="713"/>
      <c r="AF351" s="819"/>
    </row>
    <row r="352" spans="1:32" s="604" customFormat="1" ht="38.25">
      <c r="A352" s="789">
        <f t="shared" si="3"/>
        <v>143</v>
      </c>
      <c r="B352" s="790"/>
      <c r="C352" s="787" t="s">
        <v>1058</v>
      </c>
      <c r="D352" s="791" t="s">
        <v>15</v>
      </c>
      <c r="E352" s="792">
        <v>49</v>
      </c>
      <c r="F352" s="643"/>
      <c r="G352" s="191"/>
      <c r="H352" s="191"/>
      <c r="I352" s="888"/>
      <c r="J352" s="890"/>
      <c r="K352" s="889"/>
      <c r="L352" s="884"/>
      <c r="M352" s="193"/>
      <c r="N352" s="824"/>
      <c r="O352" s="825"/>
      <c r="P352" s="825"/>
      <c r="Q352" s="825"/>
      <c r="R352" s="826"/>
      <c r="S352" s="826"/>
      <c r="T352" s="825"/>
      <c r="U352" s="825"/>
      <c r="V352" s="825"/>
      <c r="W352" s="825"/>
      <c r="X352" s="31"/>
      <c r="Y352" s="711"/>
      <c r="Z352" s="712"/>
      <c r="AA352" s="712"/>
      <c r="AB352" s="712"/>
      <c r="AC352" s="712"/>
      <c r="AD352" s="713"/>
      <c r="AE352" s="713"/>
      <c r="AF352" s="819"/>
    </row>
    <row r="353" spans="1:32" s="604" customFormat="1" ht="63.75">
      <c r="A353" s="789">
        <f t="shared" si="3"/>
        <v>144</v>
      </c>
      <c r="B353" s="790"/>
      <c r="C353" s="787" t="s">
        <v>1059</v>
      </c>
      <c r="D353" s="791" t="s">
        <v>15</v>
      </c>
      <c r="E353" s="792">
        <v>1</v>
      </c>
      <c r="F353" s="643"/>
      <c r="G353" s="191"/>
      <c r="H353" s="191"/>
      <c r="I353" s="888"/>
      <c r="J353" s="890"/>
      <c r="K353" s="889"/>
      <c r="L353" s="884"/>
      <c r="M353" s="193"/>
      <c r="N353" s="824"/>
      <c r="O353" s="825"/>
      <c r="P353" s="825"/>
      <c r="Q353" s="825"/>
      <c r="R353" s="826"/>
      <c r="S353" s="826"/>
      <c r="T353" s="825"/>
      <c r="U353" s="825"/>
      <c r="V353" s="825"/>
      <c r="W353" s="825"/>
      <c r="X353" s="31"/>
      <c r="Y353" s="711"/>
      <c r="Z353" s="712"/>
      <c r="AA353" s="712"/>
      <c r="AB353" s="712"/>
      <c r="AC353" s="712"/>
      <c r="AD353" s="713"/>
      <c r="AE353" s="713"/>
      <c r="AF353" s="819"/>
    </row>
    <row r="354" spans="1:32" s="604" customFormat="1" ht="76.5">
      <c r="A354" s="789">
        <f t="shared" si="3"/>
        <v>145</v>
      </c>
      <c r="B354" s="790"/>
      <c r="C354" s="787" t="s">
        <v>1060</v>
      </c>
      <c r="D354" s="791" t="s">
        <v>15</v>
      </c>
      <c r="E354" s="792">
        <v>1</v>
      </c>
      <c r="F354" s="643"/>
      <c r="G354" s="191"/>
      <c r="H354" s="191"/>
      <c r="I354" s="888"/>
      <c r="J354" s="890"/>
      <c r="K354" s="889"/>
      <c r="L354" s="884"/>
      <c r="M354" s="193"/>
      <c r="N354" s="824"/>
      <c r="O354" s="825"/>
      <c r="P354" s="825"/>
      <c r="Q354" s="825"/>
      <c r="R354" s="826"/>
      <c r="S354" s="826"/>
      <c r="T354" s="825"/>
      <c r="U354" s="825"/>
      <c r="V354" s="825"/>
      <c r="W354" s="825"/>
      <c r="X354" s="31"/>
      <c r="Y354" s="711"/>
      <c r="Z354" s="712"/>
      <c r="AA354" s="712"/>
      <c r="AB354" s="712"/>
      <c r="AC354" s="712"/>
      <c r="AD354" s="713"/>
      <c r="AE354" s="713"/>
      <c r="AF354" s="819"/>
    </row>
    <row r="355" spans="1:32" s="604" customFormat="1" ht="94.5" customHeight="1">
      <c r="A355" s="789">
        <f t="shared" si="3"/>
        <v>146</v>
      </c>
      <c r="B355" s="790"/>
      <c r="C355" s="788" t="s">
        <v>1061</v>
      </c>
      <c r="D355" s="791" t="s">
        <v>15</v>
      </c>
      <c r="E355" s="792">
        <v>1</v>
      </c>
      <c r="F355" s="643"/>
      <c r="G355" s="191"/>
      <c r="H355" s="191"/>
      <c r="I355" s="888"/>
      <c r="J355" s="891"/>
      <c r="K355" s="889"/>
      <c r="L355" s="884"/>
      <c r="M355" s="193"/>
      <c r="N355" s="824"/>
      <c r="O355" s="825"/>
      <c r="P355" s="825"/>
      <c r="Q355" s="825"/>
      <c r="R355" s="826"/>
      <c r="S355" s="826"/>
      <c r="T355" s="825"/>
      <c r="U355" s="825"/>
      <c r="V355" s="825"/>
      <c r="W355" s="825"/>
      <c r="X355" s="31"/>
      <c r="Y355" s="711"/>
      <c r="Z355" s="712"/>
      <c r="AA355" s="712"/>
      <c r="AB355" s="712"/>
      <c r="AC355" s="712"/>
      <c r="AD355" s="713"/>
      <c r="AE355" s="713"/>
      <c r="AF355" s="819"/>
    </row>
    <row r="356" spans="1:32" s="604" customFormat="1" ht="38.25">
      <c r="A356" s="789">
        <f t="shared" si="3"/>
        <v>147</v>
      </c>
      <c r="B356" s="790"/>
      <c r="C356" s="787" t="s">
        <v>1062</v>
      </c>
      <c r="D356" s="791" t="s">
        <v>15</v>
      </c>
      <c r="E356" s="792">
        <v>2</v>
      </c>
      <c r="F356" s="643"/>
      <c r="G356" s="191"/>
      <c r="H356" s="191"/>
      <c r="I356" s="888"/>
      <c r="J356" s="890"/>
      <c r="K356" s="889"/>
      <c r="L356" s="884"/>
      <c r="M356" s="193"/>
      <c r="N356" s="824"/>
      <c r="O356" s="825"/>
      <c r="P356" s="825"/>
      <c r="Q356" s="825"/>
      <c r="R356" s="826"/>
      <c r="S356" s="826"/>
      <c r="T356" s="825"/>
      <c r="U356" s="825"/>
      <c r="V356" s="825"/>
      <c r="W356" s="825"/>
      <c r="X356" s="31"/>
      <c r="Y356" s="711"/>
      <c r="Z356" s="712"/>
      <c r="AA356" s="712"/>
      <c r="AB356" s="712"/>
      <c r="AC356" s="712"/>
      <c r="AD356" s="713"/>
      <c r="AE356" s="713"/>
      <c r="AF356" s="819"/>
    </row>
    <row r="357" spans="1:32" s="604" customFormat="1" ht="51">
      <c r="A357" s="789">
        <f t="shared" si="3"/>
        <v>148</v>
      </c>
      <c r="B357" s="790"/>
      <c r="C357" s="787" t="s">
        <v>1063</v>
      </c>
      <c r="D357" s="791" t="s">
        <v>15</v>
      </c>
      <c r="E357" s="792">
        <v>1</v>
      </c>
      <c r="F357" s="643"/>
      <c r="G357" s="191"/>
      <c r="H357" s="191"/>
      <c r="I357" s="888"/>
      <c r="J357" s="890"/>
      <c r="K357" s="889"/>
      <c r="L357" s="884"/>
      <c r="M357" s="193"/>
      <c r="N357" s="824"/>
      <c r="O357" s="825"/>
      <c r="P357" s="825"/>
      <c r="Q357" s="825"/>
      <c r="R357" s="826"/>
      <c r="S357" s="826"/>
      <c r="T357" s="825"/>
      <c r="U357" s="825"/>
      <c r="V357" s="825"/>
      <c r="W357" s="825"/>
      <c r="X357" s="31"/>
      <c r="Y357" s="711"/>
      <c r="Z357" s="712"/>
      <c r="AA357" s="712"/>
      <c r="AB357" s="712"/>
      <c r="AC357" s="712"/>
      <c r="AD357" s="713"/>
      <c r="AE357" s="713"/>
      <c r="AF357" s="819"/>
    </row>
    <row r="358" spans="1:32" s="604" customFormat="1" ht="46.5" customHeight="1">
      <c r="A358" s="789">
        <f t="shared" si="3"/>
        <v>149</v>
      </c>
      <c r="B358" s="790"/>
      <c r="C358" s="787" t="s">
        <v>1793</v>
      </c>
      <c r="D358" s="791" t="s">
        <v>15</v>
      </c>
      <c r="E358" s="792">
        <v>1</v>
      </c>
      <c r="F358" s="643"/>
      <c r="G358" s="191"/>
      <c r="H358" s="191"/>
      <c r="I358" s="888"/>
      <c r="J358" s="890"/>
      <c r="K358" s="889"/>
      <c r="L358" s="884"/>
      <c r="M358" s="193"/>
      <c r="N358" s="824"/>
      <c r="O358" s="825"/>
      <c r="P358" s="825"/>
      <c r="Q358" s="825"/>
      <c r="R358" s="826"/>
      <c r="S358" s="826"/>
      <c r="T358" s="825"/>
      <c r="U358" s="825"/>
      <c r="V358" s="825"/>
      <c r="W358" s="825"/>
      <c r="X358" s="31"/>
      <c r="Y358" s="711"/>
      <c r="Z358" s="712"/>
      <c r="AA358" s="712"/>
      <c r="AB358" s="712"/>
      <c r="AC358" s="712"/>
      <c r="AD358" s="713"/>
      <c r="AE358" s="713"/>
      <c r="AF358" s="819"/>
    </row>
    <row r="359" spans="1:32" s="604" customFormat="1">
      <c r="A359" s="937"/>
      <c r="B359" s="969"/>
      <c r="C359" s="793" t="s">
        <v>1331</v>
      </c>
      <c r="D359" s="970" t="s">
        <v>45</v>
      </c>
      <c r="E359" s="971">
        <v>711</v>
      </c>
      <c r="F359" s="643"/>
      <c r="G359" s="813"/>
      <c r="H359" s="813"/>
      <c r="I359" s="885"/>
      <c r="J359" s="892"/>
      <c r="K359" s="886"/>
      <c r="L359" s="887"/>
      <c r="M359" s="832"/>
      <c r="N359" s="816"/>
      <c r="O359" s="817"/>
      <c r="P359" s="817"/>
      <c r="Q359" s="817"/>
      <c r="R359" s="818"/>
      <c r="S359" s="818"/>
      <c r="T359" s="817"/>
      <c r="U359" s="817"/>
      <c r="V359" s="817"/>
      <c r="W359" s="817"/>
      <c r="X359" s="31"/>
      <c r="Y359" s="711"/>
      <c r="Z359" s="712"/>
      <c r="AA359" s="712"/>
      <c r="AB359" s="712"/>
      <c r="AC359" s="712"/>
      <c r="AD359" s="713"/>
      <c r="AE359" s="713"/>
      <c r="AF359" s="819"/>
    </row>
    <row r="360" spans="1:32" s="604" customFormat="1">
      <c r="A360" s="789">
        <v>150</v>
      </c>
      <c r="B360" s="790"/>
      <c r="C360" s="787" t="s">
        <v>266</v>
      </c>
      <c r="D360" s="791" t="s">
        <v>45</v>
      </c>
      <c r="E360" s="792">
        <f>E359</f>
        <v>711</v>
      </c>
      <c r="F360" s="643"/>
      <c r="G360" s="191"/>
      <c r="H360" s="191"/>
      <c r="I360" s="888"/>
      <c r="J360" s="890"/>
      <c r="K360" s="889"/>
      <c r="L360" s="884"/>
      <c r="M360" s="193"/>
      <c r="N360" s="824"/>
      <c r="O360" s="825"/>
      <c r="P360" s="825"/>
      <c r="Q360" s="825"/>
      <c r="R360" s="826"/>
      <c r="S360" s="826"/>
      <c r="T360" s="825"/>
      <c r="U360" s="825"/>
      <c r="V360" s="825"/>
      <c r="W360" s="825"/>
      <c r="X360" s="31"/>
      <c r="Y360" s="711"/>
      <c r="Z360" s="712"/>
      <c r="AA360" s="712"/>
      <c r="AB360" s="712"/>
      <c r="AC360" s="712"/>
      <c r="AD360" s="713"/>
      <c r="AE360" s="713"/>
      <c r="AF360" s="819"/>
    </row>
    <row r="361" spans="1:32" s="604" customFormat="1">
      <c r="A361" s="789">
        <f t="shared" si="3"/>
        <v>151</v>
      </c>
      <c r="B361" s="790"/>
      <c r="C361" s="787" t="s">
        <v>267</v>
      </c>
      <c r="D361" s="791"/>
      <c r="E361" s="792"/>
      <c r="F361" s="643"/>
      <c r="G361" s="191"/>
      <c r="H361" s="191"/>
      <c r="I361" s="888"/>
      <c r="J361" s="890"/>
      <c r="K361" s="889"/>
      <c r="L361" s="884"/>
      <c r="M361" s="193"/>
      <c r="N361" s="824"/>
      <c r="O361" s="825"/>
      <c r="P361" s="825"/>
      <c r="Q361" s="825"/>
      <c r="R361" s="826"/>
      <c r="S361" s="826"/>
      <c r="T361" s="825"/>
      <c r="U361" s="825"/>
      <c r="V361" s="825"/>
      <c r="W361" s="825"/>
      <c r="X361" s="31"/>
      <c r="Y361" s="711"/>
      <c r="Z361" s="712"/>
      <c r="AA361" s="712"/>
      <c r="AB361" s="712"/>
      <c r="AC361" s="712"/>
      <c r="AD361" s="713"/>
      <c r="AE361" s="713"/>
      <c r="AF361" s="819"/>
    </row>
    <row r="362" spans="1:32" s="604" customFormat="1" ht="51">
      <c r="A362" s="950" t="s">
        <v>1526</v>
      </c>
      <c r="B362" s="790"/>
      <c r="C362" s="787" t="s">
        <v>1877</v>
      </c>
      <c r="D362" s="791" t="s">
        <v>44</v>
      </c>
      <c r="E362" s="792">
        <f>0.4*0.01*E360+76*0.033</f>
        <v>5.3520000000000003</v>
      </c>
      <c r="F362" s="643"/>
      <c r="G362" s="192"/>
      <c r="H362" s="191"/>
      <c r="I362" s="888"/>
      <c r="J362" s="890"/>
      <c r="K362" s="889"/>
      <c r="L362" s="884"/>
      <c r="M362" s="193"/>
      <c r="N362" s="824"/>
      <c r="O362" s="825"/>
      <c r="P362" s="825"/>
      <c r="Q362" s="825"/>
      <c r="R362" s="826"/>
      <c r="S362" s="826"/>
      <c r="T362" s="825"/>
      <c r="U362" s="825"/>
      <c r="V362" s="825"/>
      <c r="W362" s="825"/>
      <c r="X362" s="31"/>
      <c r="Y362" s="711"/>
      <c r="Z362" s="712"/>
      <c r="AA362" s="712"/>
      <c r="AB362" s="712"/>
      <c r="AC362" s="712"/>
      <c r="AD362" s="713"/>
      <c r="AE362" s="713"/>
      <c r="AF362" s="819"/>
    </row>
    <row r="363" spans="1:32" s="604" customFormat="1">
      <c r="A363" s="950" t="s">
        <v>1527</v>
      </c>
      <c r="B363" s="790"/>
      <c r="C363" s="787" t="s">
        <v>268</v>
      </c>
      <c r="D363" s="791" t="s">
        <v>45</v>
      </c>
      <c r="E363" s="792">
        <f>E359*1.1</f>
        <v>782.1</v>
      </c>
      <c r="F363" s="643"/>
      <c r="G363" s="192"/>
      <c r="H363" s="191"/>
      <c r="I363" s="888"/>
      <c r="J363" s="890"/>
      <c r="K363" s="889"/>
      <c r="L363" s="884"/>
      <c r="M363" s="193"/>
      <c r="N363" s="824"/>
      <c r="O363" s="825"/>
      <c r="P363" s="825"/>
      <c r="Q363" s="825"/>
      <c r="R363" s="826"/>
      <c r="S363" s="826"/>
      <c r="T363" s="825"/>
      <c r="U363" s="825"/>
      <c r="V363" s="825"/>
      <c r="W363" s="825"/>
      <c r="X363" s="31"/>
      <c r="Y363" s="711"/>
      <c r="Z363" s="712"/>
      <c r="AA363" s="712"/>
      <c r="AB363" s="712"/>
      <c r="AC363" s="712"/>
      <c r="AD363" s="713"/>
      <c r="AE363" s="713"/>
      <c r="AF363" s="819"/>
    </row>
    <row r="364" spans="1:32" s="604" customFormat="1" ht="25.5">
      <c r="A364" s="950" t="s">
        <v>1528</v>
      </c>
      <c r="B364" s="790"/>
      <c r="C364" s="972" t="s">
        <v>1700</v>
      </c>
      <c r="D364" s="791" t="s">
        <v>45</v>
      </c>
      <c r="E364" s="792">
        <f>E359*1.15</f>
        <v>817.65</v>
      </c>
      <c r="F364" s="643"/>
      <c r="G364" s="192"/>
      <c r="H364" s="191"/>
      <c r="I364" s="888"/>
      <c r="J364" s="890"/>
      <c r="K364" s="889"/>
      <c r="L364" s="884"/>
      <c r="M364" s="193"/>
      <c r="N364" s="824"/>
      <c r="O364" s="825"/>
      <c r="P364" s="825"/>
      <c r="Q364" s="825"/>
      <c r="R364" s="826"/>
      <c r="S364" s="826"/>
      <c r="T364" s="825"/>
      <c r="U364" s="825"/>
      <c r="V364" s="825"/>
      <c r="W364" s="825"/>
      <c r="X364" s="31"/>
      <c r="Y364" s="711"/>
      <c r="Z364" s="712"/>
      <c r="AA364" s="712"/>
      <c r="AB364" s="712"/>
      <c r="AC364" s="712"/>
      <c r="AD364" s="713"/>
      <c r="AE364" s="713"/>
      <c r="AF364" s="819"/>
    </row>
    <row r="365" spans="1:32" s="604" customFormat="1">
      <c r="A365" s="789">
        <v>152</v>
      </c>
      <c r="B365" s="790"/>
      <c r="C365" s="972" t="s">
        <v>1325</v>
      </c>
      <c r="D365" s="791" t="s">
        <v>159</v>
      </c>
      <c r="E365" s="792">
        <f>79.4*1.1</f>
        <v>87.340000000000018</v>
      </c>
      <c r="F365" s="643"/>
      <c r="G365" s="191"/>
      <c r="H365" s="191"/>
      <c r="I365" s="888"/>
      <c r="J365" s="890"/>
      <c r="K365" s="889"/>
      <c r="L365" s="884"/>
      <c r="M365" s="193"/>
      <c r="N365" s="824"/>
      <c r="O365" s="825"/>
      <c r="P365" s="825"/>
      <c r="Q365" s="825"/>
      <c r="R365" s="826"/>
      <c r="S365" s="826"/>
      <c r="T365" s="825"/>
      <c r="U365" s="825"/>
      <c r="V365" s="825"/>
      <c r="W365" s="825"/>
      <c r="X365" s="31"/>
      <c r="Y365" s="711"/>
      <c r="Z365" s="712"/>
      <c r="AA365" s="712"/>
      <c r="AB365" s="712"/>
      <c r="AC365" s="712"/>
      <c r="AD365" s="713"/>
      <c r="AE365" s="713"/>
      <c r="AF365" s="819"/>
    </row>
    <row r="366" spans="1:32" s="604" customFormat="1">
      <c r="A366" s="789">
        <f t="shared" si="3"/>
        <v>153</v>
      </c>
      <c r="B366" s="790"/>
      <c r="C366" s="972" t="s">
        <v>1128</v>
      </c>
      <c r="D366" s="791" t="s">
        <v>159</v>
      </c>
      <c r="E366" s="792">
        <f>94.2*1.1</f>
        <v>103.62</v>
      </c>
      <c r="F366" s="643"/>
      <c r="G366" s="191"/>
      <c r="H366" s="191"/>
      <c r="I366" s="888"/>
      <c r="J366" s="890"/>
      <c r="K366" s="889"/>
      <c r="L366" s="884"/>
      <c r="M366" s="193"/>
      <c r="N366" s="824"/>
      <c r="O366" s="825"/>
      <c r="P366" s="825"/>
      <c r="Q366" s="825"/>
      <c r="R366" s="826"/>
      <c r="S366" s="826"/>
      <c r="T366" s="825"/>
      <c r="U366" s="825"/>
      <c r="V366" s="825"/>
      <c r="W366" s="825"/>
      <c r="X366" s="31"/>
      <c r="Y366" s="711"/>
      <c r="Z366" s="712"/>
      <c r="AA366" s="712"/>
      <c r="AB366" s="712"/>
      <c r="AC366" s="712"/>
      <c r="AD366" s="713"/>
      <c r="AE366" s="713"/>
      <c r="AF366" s="819"/>
    </row>
    <row r="367" spans="1:32" s="604" customFormat="1">
      <c r="A367" s="789">
        <f t="shared" si="3"/>
        <v>154</v>
      </c>
      <c r="B367" s="790"/>
      <c r="C367" s="972" t="s">
        <v>1129</v>
      </c>
      <c r="D367" s="791" t="s">
        <v>159</v>
      </c>
      <c r="E367" s="792">
        <v>15.2</v>
      </c>
      <c r="F367" s="643"/>
      <c r="G367" s="191"/>
      <c r="H367" s="191"/>
      <c r="I367" s="888"/>
      <c r="J367" s="890"/>
      <c r="K367" s="889"/>
      <c r="L367" s="884"/>
      <c r="M367" s="193"/>
      <c r="N367" s="824"/>
      <c r="O367" s="825"/>
      <c r="P367" s="825"/>
      <c r="Q367" s="825"/>
      <c r="R367" s="826"/>
      <c r="S367" s="826"/>
      <c r="T367" s="825"/>
      <c r="U367" s="825"/>
      <c r="V367" s="825"/>
      <c r="W367" s="825"/>
      <c r="X367" s="31"/>
      <c r="Y367" s="711"/>
      <c r="Z367" s="712"/>
      <c r="AA367" s="712"/>
      <c r="AB367" s="712"/>
      <c r="AC367" s="712"/>
      <c r="AD367" s="713"/>
      <c r="AE367" s="713"/>
      <c r="AF367" s="819"/>
    </row>
    <row r="368" spans="1:32" s="604" customFormat="1">
      <c r="A368" s="789">
        <f t="shared" si="3"/>
        <v>155</v>
      </c>
      <c r="B368" s="790"/>
      <c r="C368" s="972" t="s">
        <v>1130</v>
      </c>
      <c r="D368" s="791" t="s">
        <v>159</v>
      </c>
      <c r="E368" s="792">
        <f>E366</f>
        <v>103.62</v>
      </c>
      <c r="F368" s="643"/>
      <c r="G368" s="191"/>
      <c r="H368" s="191"/>
      <c r="I368" s="888"/>
      <c r="J368" s="890"/>
      <c r="K368" s="889"/>
      <c r="L368" s="884"/>
      <c r="M368" s="193"/>
      <c r="N368" s="824"/>
      <c r="O368" s="825"/>
      <c r="P368" s="825"/>
      <c r="Q368" s="825"/>
      <c r="R368" s="826"/>
      <c r="S368" s="826"/>
      <c r="T368" s="825"/>
      <c r="U368" s="825"/>
      <c r="V368" s="825"/>
      <c r="W368" s="825"/>
      <c r="X368" s="31"/>
      <c r="Y368" s="711"/>
      <c r="Z368" s="712"/>
      <c r="AA368" s="712"/>
      <c r="AB368" s="712"/>
      <c r="AC368" s="712"/>
      <c r="AD368" s="713"/>
      <c r="AE368" s="713"/>
      <c r="AF368" s="819"/>
    </row>
    <row r="369" spans="1:32" s="604" customFormat="1" ht="15" customHeight="1">
      <c r="A369" s="789">
        <f t="shared" si="3"/>
        <v>156</v>
      </c>
      <c r="B369" s="790"/>
      <c r="C369" s="972" t="s">
        <v>1131</v>
      </c>
      <c r="D369" s="791" t="s">
        <v>159</v>
      </c>
      <c r="E369" s="792">
        <v>36</v>
      </c>
      <c r="F369" s="643"/>
      <c r="G369" s="191"/>
      <c r="H369" s="191"/>
      <c r="I369" s="888"/>
      <c r="J369" s="890"/>
      <c r="K369" s="889"/>
      <c r="L369" s="884"/>
      <c r="M369" s="193"/>
      <c r="N369" s="824"/>
      <c r="O369" s="825"/>
      <c r="P369" s="825"/>
      <c r="Q369" s="825"/>
      <c r="R369" s="826"/>
      <c r="S369" s="826"/>
      <c r="T369" s="825"/>
      <c r="U369" s="825"/>
      <c r="V369" s="825"/>
      <c r="W369" s="825"/>
      <c r="X369" s="31"/>
      <c r="Y369" s="711"/>
      <c r="Z369" s="712"/>
      <c r="AA369" s="712"/>
      <c r="AB369" s="712"/>
      <c r="AC369" s="712"/>
      <c r="AD369" s="713"/>
      <c r="AE369" s="713"/>
      <c r="AF369" s="819"/>
    </row>
    <row r="370" spans="1:32" s="125" customFormat="1" ht="25.5">
      <c r="A370" s="789">
        <v>157</v>
      </c>
      <c r="B370" s="790"/>
      <c r="C370" s="787" t="s">
        <v>1699</v>
      </c>
      <c r="D370" s="791" t="s">
        <v>45</v>
      </c>
      <c r="E370" s="792">
        <v>7.5</v>
      </c>
      <c r="F370" s="648"/>
      <c r="G370" s="893"/>
      <c r="H370" s="893"/>
      <c r="I370" s="894"/>
      <c r="J370" s="895"/>
      <c r="K370" s="896"/>
      <c r="L370" s="897"/>
      <c r="M370" s="898"/>
      <c r="N370" s="899"/>
      <c r="O370" s="900"/>
      <c r="P370" s="900"/>
      <c r="Q370" s="900"/>
      <c r="R370" s="900"/>
      <c r="S370" s="900"/>
      <c r="T370" s="900"/>
      <c r="U370" s="900"/>
      <c r="V370" s="900"/>
      <c r="W370" s="900"/>
      <c r="X370" s="836"/>
      <c r="Y370" s="869"/>
      <c r="Z370" s="870"/>
      <c r="AA370" s="870"/>
      <c r="AB370" s="870"/>
      <c r="AC370" s="870"/>
      <c r="AD370" s="871"/>
      <c r="AE370" s="871"/>
      <c r="AF370" s="872"/>
    </row>
    <row r="371" spans="1:32" s="127" customFormat="1" ht="25.5">
      <c r="A371" s="789">
        <v>158</v>
      </c>
      <c r="B371" s="790"/>
      <c r="C371" s="787" t="s">
        <v>1698</v>
      </c>
      <c r="D371" s="791" t="s">
        <v>15</v>
      </c>
      <c r="E371" s="792">
        <v>1</v>
      </c>
      <c r="F371" s="651"/>
      <c r="G371" s="863"/>
      <c r="H371" s="863"/>
      <c r="I371" s="901"/>
      <c r="J371" s="902"/>
      <c r="K371" s="896"/>
      <c r="L371" s="897"/>
      <c r="M371" s="898"/>
      <c r="N371" s="903"/>
      <c r="O371" s="904"/>
      <c r="P371" s="904"/>
      <c r="Q371" s="904"/>
      <c r="R371" s="904"/>
      <c r="S371" s="904"/>
      <c r="T371" s="904"/>
      <c r="U371" s="904"/>
      <c r="V371" s="904"/>
      <c r="W371" s="904"/>
      <c r="X371" s="836"/>
      <c r="Y371" s="869"/>
      <c r="Z371" s="870"/>
      <c r="AA371" s="870"/>
      <c r="AB371" s="870"/>
      <c r="AC371" s="870"/>
      <c r="AD371" s="871"/>
      <c r="AE371" s="871"/>
      <c r="AF371" s="905"/>
    </row>
    <row r="372" spans="1:32" s="604" customFormat="1">
      <c r="A372" s="937"/>
      <c r="B372" s="969"/>
      <c r="C372" s="793" t="s">
        <v>1332</v>
      </c>
      <c r="D372" s="970" t="s">
        <v>45</v>
      </c>
      <c r="E372" s="971">
        <v>12.6</v>
      </c>
      <c r="F372" s="643"/>
      <c r="G372" s="813"/>
      <c r="H372" s="813"/>
      <c r="I372" s="885"/>
      <c r="J372" s="892"/>
      <c r="K372" s="886"/>
      <c r="L372" s="887"/>
      <c r="M372" s="832"/>
      <c r="N372" s="816"/>
      <c r="O372" s="817"/>
      <c r="P372" s="817"/>
      <c r="Q372" s="817"/>
      <c r="R372" s="818"/>
      <c r="S372" s="818"/>
      <c r="T372" s="817"/>
      <c r="U372" s="817"/>
      <c r="V372" s="817"/>
      <c r="W372" s="817"/>
      <c r="X372" s="31"/>
      <c r="Y372" s="711"/>
      <c r="Z372" s="712"/>
      <c r="AA372" s="712"/>
      <c r="AB372" s="712"/>
      <c r="AC372" s="712"/>
      <c r="AD372" s="713"/>
      <c r="AE372" s="713"/>
      <c r="AF372" s="819"/>
    </row>
    <row r="373" spans="1:32" s="604" customFormat="1">
      <c r="A373" s="789">
        <v>159</v>
      </c>
      <c r="B373" s="790"/>
      <c r="C373" s="787" t="s">
        <v>266</v>
      </c>
      <c r="D373" s="791" t="s">
        <v>45</v>
      </c>
      <c r="E373" s="792">
        <f>E372</f>
        <v>12.6</v>
      </c>
      <c r="F373" s="643"/>
      <c r="G373" s="191"/>
      <c r="H373" s="191"/>
      <c r="I373" s="888"/>
      <c r="J373" s="890"/>
      <c r="K373" s="889"/>
      <c r="L373" s="884"/>
      <c r="M373" s="193"/>
      <c r="N373" s="824"/>
      <c r="O373" s="825"/>
      <c r="P373" s="825"/>
      <c r="Q373" s="825"/>
      <c r="R373" s="826"/>
      <c r="S373" s="826"/>
      <c r="T373" s="825"/>
      <c r="U373" s="825"/>
      <c r="V373" s="825"/>
      <c r="W373" s="825"/>
      <c r="X373" s="31"/>
      <c r="Y373" s="711"/>
      <c r="Z373" s="712"/>
      <c r="AA373" s="712"/>
      <c r="AB373" s="712"/>
      <c r="AC373" s="712"/>
      <c r="AD373" s="713"/>
      <c r="AE373" s="713"/>
      <c r="AF373" s="819"/>
    </row>
    <row r="374" spans="1:32" s="604" customFormat="1">
      <c r="A374" s="950" t="s">
        <v>1529</v>
      </c>
      <c r="B374" s="790"/>
      <c r="C374" s="787" t="s">
        <v>269</v>
      </c>
      <c r="D374" s="791"/>
      <c r="E374" s="792"/>
      <c r="F374" s="643"/>
      <c r="G374" s="192"/>
      <c r="H374" s="191"/>
      <c r="I374" s="888"/>
      <c r="J374" s="890"/>
      <c r="K374" s="889"/>
      <c r="L374" s="884"/>
      <c r="M374" s="193"/>
      <c r="N374" s="824"/>
      <c r="O374" s="825"/>
      <c r="P374" s="825"/>
      <c r="Q374" s="825"/>
      <c r="R374" s="826"/>
      <c r="S374" s="826"/>
      <c r="T374" s="825"/>
      <c r="U374" s="825"/>
      <c r="V374" s="825"/>
      <c r="W374" s="825"/>
      <c r="X374" s="31"/>
      <c r="Y374" s="711"/>
      <c r="Z374" s="712"/>
      <c r="AA374" s="712"/>
      <c r="AB374" s="712"/>
      <c r="AC374" s="712"/>
      <c r="AD374" s="713"/>
      <c r="AE374" s="713"/>
      <c r="AF374" s="819"/>
    </row>
    <row r="375" spans="1:32" s="604" customFormat="1">
      <c r="A375" s="950" t="s">
        <v>1530</v>
      </c>
      <c r="B375" s="790"/>
      <c r="C375" s="972" t="s">
        <v>270</v>
      </c>
      <c r="D375" s="791" t="s">
        <v>45</v>
      </c>
      <c r="E375" s="792">
        <f>E372*1.1</f>
        <v>13.860000000000001</v>
      </c>
      <c r="F375" s="643"/>
      <c r="G375" s="192"/>
      <c r="H375" s="191"/>
      <c r="I375" s="888"/>
      <c r="J375" s="890"/>
      <c r="K375" s="889"/>
      <c r="L375" s="884"/>
      <c r="M375" s="193"/>
      <c r="N375" s="824"/>
      <c r="O375" s="825"/>
      <c r="P375" s="825"/>
      <c r="Q375" s="825"/>
      <c r="R375" s="826"/>
      <c r="S375" s="826"/>
      <c r="T375" s="825"/>
      <c r="U375" s="825"/>
      <c r="V375" s="825"/>
      <c r="W375" s="825"/>
      <c r="X375" s="31"/>
      <c r="Y375" s="711"/>
      <c r="Z375" s="712"/>
      <c r="AA375" s="712"/>
      <c r="AB375" s="712"/>
      <c r="AC375" s="712"/>
      <c r="AD375" s="713"/>
      <c r="AE375" s="713"/>
      <c r="AF375" s="819"/>
    </row>
    <row r="376" spans="1:32" s="604" customFormat="1">
      <c r="A376" s="950" t="s">
        <v>1531</v>
      </c>
      <c r="B376" s="790"/>
      <c r="C376" s="972" t="s">
        <v>1022</v>
      </c>
      <c r="D376" s="791" t="s">
        <v>45</v>
      </c>
      <c r="E376" s="792">
        <f>+E375*1.1</f>
        <v>15.246000000000002</v>
      </c>
      <c r="F376" s="643"/>
      <c r="G376" s="192"/>
      <c r="H376" s="191"/>
      <c r="I376" s="888"/>
      <c r="J376" s="890"/>
      <c r="K376" s="889"/>
      <c r="L376" s="884"/>
      <c r="M376" s="193"/>
      <c r="N376" s="824"/>
      <c r="O376" s="825"/>
      <c r="P376" s="825"/>
      <c r="Q376" s="825"/>
      <c r="R376" s="826"/>
      <c r="S376" s="826"/>
      <c r="T376" s="825"/>
      <c r="U376" s="825"/>
      <c r="V376" s="825"/>
      <c r="W376" s="825"/>
      <c r="X376" s="31"/>
      <c r="Y376" s="711"/>
      <c r="Z376" s="712"/>
      <c r="AA376" s="712"/>
      <c r="AB376" s="712"/>
      <c r="AC376" s="712"/>
      <c r="AD376" s="713"/>
      <c r="AE376" s="713"/>
      <c r="AF376" s="819"/>
    </row>
    <row r="377" spans="1:32" s="604" customFormat="1" ht="17.100000000000001" customHeight="1">
      <c r="A377" s="950" t="s">
        <v>1532</v>
      </c>
      <c r="B377" s="790"/>
      <c r="C377" s="973" t="s">
        <v>1064</v>
      </c>
      <c r="D377" s="791" t="s">
        <v>46</v>
      </c>
      <c r="E377" s="792">
        <v>1</v>
      </c>
      <c r="F377" s="643"/>
      <c r="G377" s="192"/>
      <c r="H377" s="191"/>
      <c r="I377" s="888"/>
      <c r="J377" s="906"/>
      <c r="K377" s="889"/>
      <c r="L377" s="884"/>
      <c r="M377" s="193"/>
      <c r="N377" s="824"/>
      <c r="O377" s="825"/>
      <c r="P377" s="825"/>
      <c r="Q377" s="825"/>
      <c r="R377" s="826"/>
      <c r="S377" s="826"/>
      <c r="T377" s="825"/>
      <c r="U377" s="825"/>
      <c r="V377" s="825"/>
      <c r="W377" s="825"/>
      <c r="X377" s="31"/>
      <c r="Y377" s="711"/>
      <c r="Z377" s="712"/>
      <c r="AA377" s="712"/>
      <c r="AB377" s="712"/>
      <c r="AC377" s="712"/>
      <c r="AD377" s="713"/>
      <c r="AE377" s="713"/>
      <c r="AF377" s="819"/>
    </row>
    <row r="378" spans="1:32" s="604" customFormat="1" ht="25.5">
      <c r="A378" s="950" t="s">
        <v>1533</v>
      </c>
      <c r="B378" s="790"/>
      <c r="C378" s="972" t="s">
        <v>1878</v>
      </c>
      <c r="D378" s="791" t="s">
        <v>45</v>
      </c>
      <c r="E378" s="792">
        <v>22</v>
      </c>
      <c r="F378" s="643"/>
      <c r="G378" s="192"/>
      <c r="H378" s="191"/>
      <c r="I378" s="888"/>
      <c r="J378" s="890"/>
      <c r="K378" s="889"/>
      <c r="L378" s="884"/>
      <c r="M378" s="193"/>
      <c r="N378" s="824"/>
      <c r="O378" s="825"/>
      <c r="P378" s="825"/>
      <c r="Q378" s="825"/>
      <c r="R378" s="826"/>
      <c r="S378" s="826"/>
      <c r="T378" s="825"/>
      <c r="U378" s="825"/>
      <c r="V378" s="825"/>
      <c r="W378" s="825"/>
      <c r="X378" s="31"/>
      <c r="Y378" s="711"/>
      <c r="Z378" s="712"/>
      <c r="AA378" s="712"/>
      <c r="AB378" s="712"/>
      <c r="AC378" s="712"/>
      <c r="AD378" s="713"/>
      <c r="AE378" s="713"/>
      <c r="AF378" s="819"/>
    </row>
    <row r="379" spans="1:32" s="604" customFormat="1" ht="51">
      <c r="A379" s="950" t="s">
        <v>1534</v>
      </c>
      <c r="B379" s="790"/>
      <c r="C379" s="972" t="s">
        <v>1879</v>
      </c>
      <c r="D379" s="791" t="s">
        <v>45</v>
      </c>
      <c r="E379" s="792">
        <v>22</v>
      </c>
      <c r="F379" s="643"/>
      <c r="G379" s="192"/>
      <c r="H379" s="191"/>
      <c r="I379" s="888"/>
      <c r="J379" s="890"/>
      <c r="K379" s="889"/>
      <c r="L379" s="884"/>
      <c r="M379" s="193"/>
      <c r="N379" s="824"/>
      <c r="O379" s="825"/>
      <c r="P379" s="825"/>
      <c r="Q379" s="825"/>
      <c r="R379" s="826"/>
      <c r="S379" s="826"/>
      <c r="T379" s="825"/>
      <c r="U379" s="825"/>
      <c r="V379" s="825"/>
      <c r="W379" s="825"/>
      <c r="X379" s="31"/>
      <c r="Y379" s="711"/>
      <c r="Z379" s="712"/>
      <c r="AA379" s="712"/>
      <c r="AB379" s="712"/>
      <c r="AC379" s="712"/>
      <c r="AD379" s="713"/>
      <c r="AE379" s="713"/>
      <c r="AF379" s="819"/>
    </row>
    <row r="380" spans="1:32" s="604" customFormat="1">
      <c r="A380" s="937"/>
      <c r="B380" s="974"/>
      <c r="C380" s="975" t="s">
        <v>271</v>
      </c>
      <c r="D380" s="970"/>
      <c r="E380" s="971"/>
      <c r="F380" s="643"/>
      <c r="G380" s="813"/>
      <c r="H380" s="813"/>
      <c r="I380" s="885"/>
      <c r="J380" s="907"/>
      <c r="K380" s="886"/>
      <c r="L380" s="887"/>
      <c r="M380" s="832"/>
      <c r="N380" s="816"/>
      <c r="O380" s="817"/>
      <c r="P380" s="817"/>
      <c r="Q380" s="817"/>
      <c r="R380" s="818"/>
      <c r="S380" s="818"/>
      <c r="T380" s="817"/>
      <c r="U380" s="817"/>
      <c r="V380" s="817"/>
      <c r="W380" s="817"/>
      <c r="X380" s="31"/>
      <c r="Y380" s="711"/>
      <c r="Z380" s="712"/>
      <c r="AA380" s="712"/>
      <c r="AB380" s="712"/>
      <c r="AC380" s="712"/>
      <c r="AD380" s="713"/>
      <c r="AE380" s="713"/>
      <c r="AF380" s="819"/>
    </row>
    <row r="381" spans="1:32" s="604" customFormat="1">
      <c r="A381" s="789">
        <v>160</v>
      </c>
      <c r="B381" s="790" t="s">
        <v>272</v>
      </c>
      <c r="C381" s="972" t="s">
        <v>1841</v>
      </c>
      <c r="D381" s="976" t="s">
        <v>45</v>
      </c>
      <c r="E381" s="792">
        <v>60</v>
      </c>
      <c r="F381" s="643"/>
      <c r="G381" s="191"/>
      <c r="H381" s="191"/>
      <c r="I381" s="888"/>
      <c r="J381" s="890"/>
      <c r="K381" s="889"/>
      <c r="L381" s="884"/>
      <c r="M381" s="193"/>
      <c r="N381" s="824"/>
      <c r="O381" s="825"/>
      <c r="P381" s="825"/>
      <c r="Q381" s="825"/>
      <c r="R381" s="826"/>
      <c r="S381" s="826"/>
      <c r="T381" s="825"/>
      <c r="U381" s="825"/>
      <c r="V381" s="825"/>
      <c r="W381" s="825"/>
      <c r="X381" s="31"/>
      <c r="Y381" s="711"/>
      <c r="Z381" s="712"/>
      <c r="AA381" s="712"/>
      <c r="AB381" s="712"/>
      <c r="AC381" s="712"/>
      <c r="AD381" s="713"/>
      <c r="AE381" s="713"/>
      <c r="AF381" s="819"/>
    </row>
    <row r="382" spans="1:32" s="604" customFormat="1">
      <c r="A382" s="950" t="s">
        <v>1688</v>
      </c>
      <c r="B382" s="794"/>
      <c r="C382" s="787" t="s">
        <v>177</v>
      </c>
      <c r="D382" s="791" t="s">
        <v>190</v>
      </c>
      <c r="E382" s="792">
        <f>0.25*E381</f>
        <v>15</v>
      </c>
      <c r="F382" s="643"/>
      <c r="G382" s="192"/>
      <c r="H382" s="191"/>
      <c r="I382" s="888"/>
      <c r="J382" s="890"/>
      <c r="K382" s="889"/>
      <c r="L382" s="884"/>
      <c r="M382" s="193"/>
      <c r="N382" s="824"/>
      <c r="O382" s="825"/>
      <c r="P382" s="825"/>
      <c r="Q382" s="825"/>
      <c r="R382" s="826"/>
      <c r="S382" s="826"/>
      <c r="T382" s="825"/>
      <c r="U382" s="825"/>
      <c r="V382" s="825"/>
      <c r="W382" s="825"/>
      <c r="X382" s="31"/>
      <c r="Y382" s="711"/>
      <c r="Z382" s="712"/>
      <c r="AA382" s="712"/>
      <c r="AB382" s="712"/>
      <c r="AC382" s="712"/>
      <c r="AD382" s="713"/>
      <c r="AE382" s="713"/>
      <c r="AF382" s="819"/>
    </row>
    <row r="383" spans="1:32" s="604" customFormat="1">
      <c r="A383" s="950" t="s">
        <v>1689</v>
      </c>
      <c r="B383" s="790"/>
      <c r="C383" s="972" t="s">
        <v>273</v>
      </c>
      <c r="D383" s="791" t="s">
        <v>50</v>
      </c>
      <c r="E383" s="792">
        <f>E381*3</f>
        <v>180</v>
      </c>
      <c r="F383" s="643"/>
      <c r="G383" s="192"/>
      <c r="H383" s="191"/>
      <c r="I383" s="888"/>
      <c r="J383" s="890"/>
      <c r="K383" s="889"/>
      <c r="L383" s="884"/>
      <c r="M383" s="193"/>
      <c r="N383" s="824"/>
      <c r="O383" s="825"/>
      <c r="P383" s="825"/>
      <c r="Q383" s="825"/>
      <c r="R383" s="826"/>
      <c r="S383" s="826"/>
      <c r="T383" s="825"/>
      <c r="U383" s="825"/>
      <c r="V383" s="825"/>
      <c r="W383" s="825"/>
      <c r="X383" s="31"/>
      <c r="Y383" s="711"/>
      <c r="Z383" s="712"/>
      <c r="AA383" s="712"/>
      <c r="AB383" s="712"/>
      <c r="AC383" s="712"/>
      <c r="AD383" s="713"/>
      <c r="AE383" s="713"/>
      <c r="AF383" s="819"/>
    </row>
    <row r="384" spans="1:32" s="604" customFormat="1">
      <c r="A384" s="950" t="s">
        <v>1690</v>
      </c>
      <c r="B384" s="790"/>
      <c r="C384" s="972" t="s">
        <v>274</v>
      </c>
      <c r="D384" s="791" t="s">
        <v>45</v>
      </c>
      <c r="E384" s="792">
        <f>E381*1.1</f>
        <v>66</v>
      </c>
      <c r="F384" s="643"/>
      <c r="G384" s="192"/>
      <c r="H384" s="191"/>
      <c r="I384" s="888"/>
      <c r="J384" s="890"/>
      <c r="K384" s="889"/>
      <c r="L384" s="884"/>
      <c r="M384" s="193"/>
      <c r="N384" s="824"/>
      <c r="O384" s="825"/>
      <c r="P384" s="825"/>
      <c r="Q384" s="825"/>
      <c r="R384" s="826"/>
      <c r="S384" s="826"/>
      <c r="T384" s="825"/>
      <c r="U384" s="825"/>
      <c r="V384" s="825"/>
      <c r="W384" s="825"/>
      <c r="X384" s="31"/>
      <c r="Y384" s="711"/>
      <c r="Z384" s="712"/>
      <c r="AA384" s="712"/>
      <c r="AB384" s="712"/>
      <c r="AC384" s="712"/>
      <c r="AD384" s="713"/>
      <c r="AE384" s="713"/>
      <c r="AF384" s="819"/>
    </row>
    <row r="385" spans="1:32" s="604" customFormat="1">
      <c r="A385" s="950" t="s">
        <v>1691</v>
      </c>
      <c r="B385" s="790"/>
      <c r="C385" s="972" t="s">
        <v>275</v>
      </c>
      <c r="D385" s="791" t="s">
        <v>50</v>
      </c>
      <c r="E385" s="792">
        <f>4*E381</f>
        <v>240</v>
      </c>
      <c r="F385" s="643"/>
      <c r="G385" s="192"/>
      <c r="H385" s="191"/>
      <c r="I385" s="888"/>
      <c r="J385" s="890"/>
      <c r="K385" s="889"/>
      <c r="L385" s="884"/>
      <c r="M385" s="193"/>
      <c r="N385" s="824"/>
      <c r="O385" s="825"/>
      <c r="P385" s="825"/>
      <c r="Q385" s="825"/>
      <c r="R385" s="826"/>
      <c r="S385" s="826"/>
      <c r="T385" s="825"/>
      <c r="U385" s="825"/>
      <c r="V385" s="825"/>
      <c r="W385" s="825"/>
      <c r="X385" s="31"/>
      <c r="Y385" s="711"/>
      <c r="Z385" s="712"/>
      <c r="AA385" s="712"/>
      <c r="AB385" s="712"/>
      <c r="AC385" s="712"/>
      <c r="AD385" s="713"/>
      <c r="AE385" s="713"/>
      <c r="AF385" s="819"/>
    </row>
    <row r="386" spans="1:32" s="604" customFormat="1">
      <c r="A386" s="950" t="s">
        <v>1692</v>
      </c>
      <c r="B386" s="790"/>
      <c r="C386" s="972" t="s">
        <v>276</v>
      </c>
      <c r="D386" s="791" t="s">
        <v>50</v>
      </c>
      <c r="E386" s="792">
        <f>6*E381</f>
        <v>360</v>
      </c>
      <c r="F386" s="643"/>
      <c r="G386" s="192"/>
      <c r="H386" s="191"/>
      <c r="I386" s="888"/>
      <c r="J386" s="890"/>
      <c r="K386" s="889"/>
      <c r="L386" s="884"/>
      <c r="M386" s="193"/>
      <c r="N386" s="824"/>
      <c r="O386" s="825"/>
      <c r="P386" s="825"/>
      <c r="Q386" s="825"/>
      <c r="R386" s="826"/>
      <c r="S386" s="826"/>
      <c r="T386" s="825"/>
      <c r="U386" s="825"/>
      <c r="V386" s="825"/>
      <c r="W386" s="825"/>
      <c r="X386" s="31"/>
      <c r="Y386" s="711"/>
      <c r="Z386" s="712"/>
      <c r="AA386" s="712"/>
      <c r="AB386" s="712"/>
      <c r="AC386" s="712"/>
      <c r="AD386" s="713"/>
      <c r="AE386" s="713"/>
      <c r="AF386" s="819"/>
    </row>
    <row r="387" spans="1:32" s="604" customFormat="1">
      <c r="A387" s="950" t="s">
        <v>1693</v>
      </c>
      <c r="B387" s="790"/>
      <c r="C387" s="972" t="s">
        <v>220</v>
      </c>
      <c r="D387" s="791" t="s">
        <v>45</v>
      </c>
      <c r="E387" s="792">
        <f>E381*1.1</f>
        <v>66</v>
      </c>
      <c r="F387" s="643"/>
      <c r="G387" s="192"/>
      <c r="H387" s="191"/>
      <c r="I387" s="888"/>
      <c r="J387" s="890"/>
      <c r="K387" s="889"/>
      <c r="L387" s="884"/>
      <c r="M387" s="193"/>
      <c r="N387" s="824"/>
      <c r="O387" s="825"/>
      <c r="P387" s="825"/>
      <c r="Q387" s="825"/>
      <c r="R387" s="826"/>
      <c r="S387" s="826"/>
      <c r="T387" s="825"/>
      <c r="U387" s="825"/>
      <c r="V387" s="825"/>
      <c r="W387" s="825"/>
      <c r="X387" s="31"/>
      <c r="Y387" s="711"/>
      <c r="Z387" s="712"/>
      <c r="AA387" s="712"/>
      <c r="AB387" s="712"/>
      <c r="AC387" s="712"/>
      <c r="AD387" s="713"/>
      <c r="AE387" s="713"/>
      <c r="AF387" s="819"/>
    </row>
    <row r="388" spans="1:32" s="604" customFormat="1">
      <c r="A388" s="950" t="s">
        <v>1694</v>
      </c>
      <c r="B388" s="790"/>
      <c r="C388" s="972" t="s">
        <v>1794</v>
      </c>
      <c r="D388" s="791" t="s">
        <v>50</v>
      </c>
      <c r="E388" s="792">
        <f>3*E381</f>
        <v>180</v>
      </c>
      <c r="F388" s="643"/>
      <c r="G388" s="192"/>
      <c r="H388" s="191"/>
      <c r="I388" s="888"/>
      <c r="J388" s="890"/>
      <c r="K388" s="889"/>
      <c r="L388" s="884"/>
      <c r="M388" s="193"/>
      <c r="N388" s="824"/>
      <c r="O388" s="825"/>
      <c r="P388" s="825"/>
      <c r="Q388" s="825"/>
      <c r="R388" s="826"/>
      <c r="S388" s="826"/>
      <c r="T388" s="825"/>
      <c r="U388" s="825"/>
      <c r="V388" s="825"/>
      <c r="W388" s="825"/>
      <c r="X388" s="31"/>
      <c r="Y388" s="711"/>
      <c r="Z388" s="712"/>
      <c r="AA388" s="712"/>
      <c r="AB388" s="712"/>
      <c r="AC388" s="712"/>
      <c r="AD388" s="713"/>
      <c r="AE388" s="713"/>
      <c r="AF388" s="819"/>
    </row>
    <row r="389" spans="1:32" s="604" customFormat="1">
      <c r="A389" s="950" t="s">
        <v>1695</v>
      </c>
      <c r="B389" s="790"/>
      <c r="C389" s="972" t="s">
        <v>278</v>
      </c>
      <c r="D389" s="791" t="s">
        <v>190</v>
      </c>
      <c r="E389" s="792">
        <f>E381*0.2</f>
        <v>12</v>
      </c>
      <c r="F389" s="643"/>
      <c r="G389" s="192"/>
      <c r="H389" s="191"/>
      <c r="I389" s="888"/>
      <c r="J389" s="890"/>
      <c r="K389" s="889"/>
      <c r="L389" s="884"/>
      <c r="M389" s="193"/>
      <c r="N389" s="824"/>
      <c r="O389" s="825"/>
      <c r="P389" s="825"/>
      <c r="Q389" s="825"/>
      <c r="R389" s="826"/>
      <c r="S389" s="826"/>
      <c r="T389" s="825"/>
      <c r="U389" s="825"/>
      <c r="V389" s="825"/>
      <c r="W389" s="825"/>
      <c r="X389" s="31"/>
      <c r="Y389" s="711"/>
      <c r="Z389" s="712"/>
      <c r="AA389" s="712"/>
      <c r="AB389" s="712"/>
      <c r="AC389" s="712"/>
      <c r="AD389" s="713"/>
      <c r="AE389" s="713"/>
      <c r="AF389" s="819"/>
    </row>
    <row r="390" spans="1:32" s="604" customFormat="1">
      <c r="A390" s="950" t="s">
        <v>1696</v>
      </c>
      <c r="B390" s="790"/>
      <c r="C390" s="972" t="s">
        <v>279</v>
      </c>
      <c r="D390" s="791" t="s">
        <v>190</v>
      </c>
      <c r="E390" s="792">
        <f>0.45*E381</f>
        <v>27</v>
      </c>
      <c r="F390" s="643"/>
      <c r="G390" s="192"/>
      <c r="H390" s="191"/>
      <c r="I390" s="888"/>
      <c r="J390" s="890"/>
      <c r="K390" s="889"/>
      <c r="L390" s="884"/>
      <c r="M390" s="193"/>
      <c r="N390" s="824"/>
      <c r="O390" s="825"/>
      <c r="P390" s="825"/>
      <c r="Q390" s="825"/>
      <c r="R390" s="826"/>
      <c r="S390" s="826"/>
      <c r="T390" s="825"/>
      <c r="U390" s="825"/>
      <c r="V390" s="825"/>
      <c r="W390" s="825"/>
      <c r="X390" s="31"/>
      <c r="Y390" s="711"/>
      <c r="Z390" s="712"/>
      <c r="AA390" s="712"/>
      <c r="AB390" s="712"/>
      <c r="AC390" s="712"/>
      <c r="AD390" s="713"/>
      <c r="AE390" s="713"/>
      <c r="AF390" s="819"/>
    </row>
    <row r="391" spans="1:32" s="604" customFormat="1">
      <c r="A391" s="950" t="s">
        <v>1697</v>
      </c>
      <c r="B391" s="977"/>
      <c r="C391" s="978" t="s">
        <v>219</v>
      </c>
      <c r="D391" s="791" t="s">
        <v>190</v>
      </c>
      <c r="E391" s="792">
        <f>E390</f>
        <v>27</v>
      </c>
      <c r="F391" s="643"/>
      <c r="G391" s="192"/>
      <c r="H391" s="191"/>
      <c r="I391" s="888"/>
      <c r="J391" s="890"/>
      <c r="K391" s="889"/>
      <c r="L391" s="884"/>
      <c r="M391" s="193"/>
      <c r="N391" s="824"/>
      <c r="O391" s="825"/>
      <c r="P391" s="825"/>
      <c r="Q391" s="825"/>
      <c r="R391" s="826"/>
      <c r="S391" s="826"/>
      <c r="T391" s="825"/>
      <c r="U391" s="825"/>
      <c r="V391" s="825"/>
      <c r="W391" s="825"/>
      <c r="X391" s="31"/>
      <c r="Y391" s="711"/>
      <c r="Z391" s="712"/>
      <c r="AA391" s="712"/>
      <c r="AB391" s="712"/>
      <c r="AC391" s="712"/>
      <c r="AD391" s="713"/>
      <c r="AE391" s="713"/>
      <c r="AF391" s="819"/>
    </row>
    <row r="392" spans="1:32" s="125" customFormat="1">
      <c r="A392" s="540">
        <v>161</v>
      </c>
      <c r="B392" s="979" t="s">
        <v>1023</v>
      </c>
      <c r="C392" s="594" t="s">
        <v>1840</v>
      </c>
      <c r="D392" s="596" t="s">
        <v>45</v>
      </c>
      <c r="E392" s="592">
        <v>964</v>
      </c>
      <c r="F392" s="648"/>
      <c r="G392" s="863"/>
      <c r="H392" s="863"/>
      <c r="I392" s="908"/>
      <c r="J392" s="902"/>
      <c r="K392" s="909"/>
      <c r="L392" s="910"/>
      <c r="M392" s="865"/>
      <c r="N392" s="866"/>
      <c r="O392" s="867"/>
      <c r="P392" s="867"/>
      <c r="Q392" s="867"/>
      <c r="R392" s="868"/>
      <c r="S392" s="868"/>
      <c r="T392" s="867"/>
      <c r="U392" s="867"/>
      <c r="V392" s="867"/>
      <c r="W392" s="867"/>
      <c r="X392" s="836"/>
      <c r="Y392" s="869"/>
      <c r="Z392" s="870"/>
      <c r="AA392" s="870"/>
      <c r="AB392" s="870"/>
      <c r="AC392" s="870"/>
      <c r="AD392" s="871"/>
      <c r="AE392" s="871"/>
      <c r="AF392" s="872"/>
    </row>
    <row r="393" spans="1:32" s="125" customFormat="1">
      <c r="A393" s="563">
        <v>161.1</v>
      </c>
      <c r="B393" s="236"/>
      <c r="C393" s="244" t="s">
        <v>177</v>
      </c>
      <c r="D393" s="593" t="s">
        <v>190</v>
      </c>
      <c r="E393" s="592">
        <f>E392*0.2</f>
        <v>192.8</v>
      </c>
      <c r="F393" s="648"/>
      <c r="G393" s="873"/>
      <c r="H393" s="863"/>
      <c r="I393" s="901"/>
      <c r="J393" s="902"/>
      <c r="K393" s="909"/>
      <c r="L393" s="910"/>
      <c r="M393" s="865"/>
      <c r="N393" s="866"/>
      <c r="O393" s="867"/>
      <c r="P393" s="867"/>
      <c r="Q393" s="867"/>
      <c r="R393" s="868"/>
      <c r="S393" s="868"/>
      <c r="T393" s="867"/>
      <c r="U393" s="867"/>
      <c r="V393" s="867"/>
      <c r="W393" s="867"/>
      <c r="X393" s="829"/>
      <c r="Y393" s="869"/>
      <c r="Z393" s="870"/>
      <c r="AA393" s="870"/>
      <c r="AB393" s="870"/>
      <c r="AC393" s="870"/>
      <c r="AD393" s="871"/>
      <c r="AE393" s="871"/>
      <c r="AF393" s="872"/>
    </row>
    <row r="394" spans="1:32" s="125" customFormat="1">
      <c r="A394" s="563">
        <v>161.19999999999999</v>
      </c>
      <c r="B394" s="541"/>
      <c r="C394" s="594" t="s">
        <v>277</v>
      </c>
      <c r="D394" s="593" t="s">
        <v>50</v>
      </c>
      <c r="E394" s="592">
        <f>3*E392</f>
        <v>2892</v>
      </c>
      <c r="F394" s="648"/>
      <c r="G394" s="873"/>
      <c r="H394" s="863"/>
      <c r="I394" s="901"/>
      <c r="J394" s="902"/>
      <c r="K394" s="909"/>
      <c r="L394" s="910"/>
      <c r="M394" s="865"/>
      <c r="N394" s="866"/>
      <c r="O394" s="867"/>
      <c r="P394" s="867"/>
      <c r="Q394" s="867"/>
      <c r="R394" s="868"/>
      <c r="S394" s="868"/>
      <c r="T394" s="867"/>
      <c r="U394" s="867"/>
      <c r="V394" s="867"/>
      <c r="W394" s="867"/>
      <c r="X394" s="829"/>
      <c r="Y394" s="869"/>
      <c r="Z394" s="870"/>
      <c r="AA394" s="870"/>
      <c r="AB394" s="870"/>
      <c r="AC394" s="870"/>
      <c r="AD394" s="871"/>
      <c r="AE394" s="871"/>
      <c r="AF394" s="872"/>
    </row>
    <row r="395" spans="1:32" s="125" customFormat="1">
      <c r="A395" s="540">
        <v>162</v>
      </c>
      <c r="B395" s="541"/>
      <c r="C395" s="594" t="s">
        <v>1842</v>
      </c>
      <c r="D395" s="596" t="s">
        <v>45</v>
      </c>
      <c r="E395" s="592">
        <f>+E392</f>
        <v>964</v>
      </c>
      <c r="F395" s="648"/>
      <c r="G395" s="873"/>
      <c r="H395" s="863"/>
      <c r="I395" s="901"/>
      <c r="J395" s="902"/>
      <c r="K395" s="909"/>
      <c r="L395" s="910"/>
      <c r="M395" s="865"/>
      <c r="N395" s="866"/>
      <c r="O395" s="867"/>
      <c r="P395" s="867"/>
      <c r="Q395" s="867"/>
      <c r="R395" s="868"/>
      <c r="S395" s="868"/>
      <c r="T395" s="867"/>
      <c r="U395" s="867"/>
      <c r="V395" s="867"/>
      <c r="W395" s="867"/>
      <c r="X395" s="829"/>
      <c r="Y395" s="869"/>
      <c r="Z395" s="870"/>
      <c r="AA395" s="870"/>
      <c r="AB395" s="870"/>
      <c r="AC395" s="870"/>
      <c r="AD395" s="871"/>
      <c r="AE395" s="871"/>
      <c r="AF395" s="872"/>
    </row>
    <row r="396" spans="1:32" s="125" customFormat="1" ht="26.25">
      <c r="A396" s="563">
        <v>162.1</v>
      </c>
      <c r="B396" s="541"/>
      <c r="C396" s="594" t="s">
        <v>1843</v>
      </c>
      <c r="D396" s="593" t="s">
        <v>45</v>
      </c>
      <c r="E396" s="592">
        <f>E392*1.1</f>
        <v>1060.4000000000001</v>
      </c>
      <c r="F396" s="648"/>
      <c r="G396" s="873"/>
      <c r="H396" s="863"/>
      <c r="I396" s="901"/>
      <c r="J396" s="902"/>
      <c r="K396" s="909"/>
      <c r="L396" s="910"/>
      <c r="M396" s="865"/>
      <c r="N396" s="866"/>
      <c r="O396" s="867"/>
      <c r="P396" s="867"/>
      <c r="Q396" s="867"/>
      <c r="R396" s="868"/>
      <c r="S396" s="868"/>
      <c r="T396" s="867"/>
      <c r="U396" s="867"/>
      <c r="V396" s="867"/>
      <c r="W396" s="867"/>
      <c r="X396" s="829"/>
      <c r="Y396" s="869"/>
      <c r="Z396" s="870"/>
      <c r="AA396" s="870"/>
      <c r="AB396" s="870"/>
      <c r="AC396" s="870"/>
      <c r="AD396" s="871"/>
      <c r="AE396" s="871"/>
      <c r="AF396" s="872"/>
    </row>
    <row r="397" spans="1:32" s="125" customFormat="1">
      <c r="A397" s="563">
        <v>162.19999999999999</v>
      </c>
      <c r="B397" s="541"/>
      <c r="C397" s="594" t="s">
        <v>275</v>
      </c>
      <c r="D397" s="593" t="s">
        <v>50</v>
      </c>
      <c r="E397" s="592">
        <f>+E395*8</f>
        <v>7712</v>
      </c>
      <c r="F397" s="648"/>
      <c r="G397" s="873"/>
      <c r="H397" s="863"/>
      <c r="I397" s="901"/>
      <c r="J397" s="902"/>
      <c r="K397" s="909"/>
      <c r="L397" s="910"/>
      <c r="M397" s="865"/>
      <c r="N397" s="866"/>
      <c r="O397" s="867"/>
      <c r="P397" s="867"/>
      <c r="Q397" s="867"/>
      <c r="R397" s="868"/>
      <c r="S397" s="868"/>
      <c r="T397" s="867"/>
      <c r="U397" s="867"/>
      <c r="V397" s="867"/>
      <c r="W397" s="867"/>
      <c r="X397" s="829"/>
      <c r="Y397" s="869"/>
      <c r="Z397" s="870"/>
      <c r="AA397" s="870"/>
      <c r="AB397" s="870"/>
      <c r="AC397" s="870"/>
      <c r="AD397" s="871"/>
      <c r="AE397" s="871"/>
      <c r="AF397" s="872"/>
    </row>
    <row r="398" spans="1:32" s="125" customFormat="1">
      <c r="A398" s="563">
        <v>162.30000000000001</v>
      </c>
      <c r="B398" s="541"/>
      <c r="C398" s="594" t="s">
        <v>220</v>
      </c>
      <c r="D398" s="593" t="s">
        <v>45</v>
      </c>
      <c r="E398" s="592">
        <f>+E395*1.1</f>
        <v>1060.4000000000001</v>
      </c>
      <c r="F398" s="648"/>
      <c r="G398" s="873"/>
      <c r="H398" s="863"/>
      <c r="I398" s="901"/>
      <c r="J398" s="902"/>
      <c r="K398" s="909"/>
      <c r="L398" s="910"/>
      <c r="M398" s="865"/>
      <c r="N398" s="866"/>
      <c r="O398" s="867"/>
      <c r="P398" s="867"/>
      <c r="Q398" s="867"/>
      <c r="R398" s="868"/>
      <c r="S398" s="868"/>
      <c r="T398" s="867"/>
      <c r="U398" s="867"/>
      <c r="V398" s="867"/>
      <c r="W398" s="867"/>
      <c r="X398" s="829"/>
      <c r="Y398" s="869"/>
      <c r="Z398" s="870"/>
      <c r="AA398" s="870"/>
      <c r="AB398" s="870"/>
      <c r="AC398" s="870"/>
      <c r="AD398" s="871"/>
      <c r="AE398" s="871"/>
      <c r="AF398" s="872"/>
    </row>
    <row r="399" spans="1:32" s="125" customFormat="1">
      <c r="A399" s="563">
        <v>162.4</v>
      </c>
      <c r="B399" s="541"/>
      <c r="C399" s="594" t="s">
        <v>1774</v>
      </c>
      <c r="D399" s="593" t="s">
        <v>15</v>
      </c>
      <c r="E399" s="592">
        <f>+E395*5</f>
        <v>4820</v>
      </c>
      <c r="F399" s="648"/>
      <c r="G399" s="863"/>
      <c r="H399" s="863"/>
      <c r="I399" s="901"/>
      <c r="J399" s="902"/>
      <c r="K399" s="909"/>
      <c r="L399" s="910"/>
      <c r="M399" s="865"/>
      <c r="N399" s="866"/>
      <c r="O399" s="867"/>
      <c r="P399" s="867"/>
      <c r="Q399" s="867"/>
      <c r="R399" s="868"/>
      <c r="S399" s="868"/>
      <c r="T399" s="867"/>
      <c r="U399" s="867"/>
      <c r="V399" s="867"/>
      <c r="W399" s="867"/>
      <c r="X399" s="829"/>
      <c r="Y399" s="869"/>
      <c r="Z399" s="870"/>
      <c r="AA399" s="870"/>
      <c r="AB399" s="870"/>
      <c r="AC399" s="870"/>
      <c r="AD399" s="871"/>
      <c r="AE399" s="871"/>
      <c r="AF399" s="872"/>
    </row>
    <row r="400" spans="1:32" s="611" customFormat="1">
      <c r="A400" s="563">
        <v>162.5</v>
      </c>
      <c r="B400" s="236"/>
      <c r="C400" s="244" t="s">
        <v>177</v>
      </c>
      <c r="D400" s="593" t="s">
        <v>190</v>
      </c>
      <c r="E400" s="592">
        <f>E399*0.2</f>
        <v>964</v>
      </c>
      <c r="F400" s="652"/>
      <c r="G400" s="911"/>
      <c r="H400" s="911"/>
      <c r="I400" s="911"/>
      <c r="J400" s="911"/>
      <c r="K400" s="911"/>
      <c r="L400" s="911"/>
      <c r="M400" s="911"/>
      <c r="N400" s="911"/>
      <c r="O400" s="911"/>
      <c r="P400" s="911"/>
      <c r="Q400" s="911"/>
      <c r="R400" s="911"/>
      <c r="S400" s="911"/>
      <c r="T400" s="911"/>
      <c r="U400" s="911"/>
      <c r="V400" s="911"/>
      <c r="W400" s="911"/>
      <c r="X400" s="911"/>
      <c r="Y400" s="869"/>
      <c r="Z400" s="870"/>
      <c r="AA400" s="870"/>
      <c r="AB400" s="870"/>
      <c r="AC400" s="870"/>
      <c r="AD400" s="871"/>
      <c r="AE400" s="871"/>
      <c r="AF400" s="911"/>
    </row>
    <row r="401" spans="1:32" s="125" customFormat="1">
      <c r="A401" s="563">
        <v>162.6</v>
      </c>
      <c r="B401" s="541"/>
      <c r="C401" s="594" t="s">
        <v>1794</v>
      </c>
      <c r="D401" s="593" t="s">
        <v>50</v>
      </c>
      <c r="E401" s="592">
        <f>+E395*8</f>
        <v>7712</v>
      </c>
      <c r="F401" s="648"/>
      <c r="G401" s="872"/>
      <c r="H401" s="872"/>
      <c r="I401" s="872"/>
      <c r="J401" s="872"/>
      <c r="K401" s="872"/>
      <c r="L401" s="872"/>
      <c r="M401" s="872"/>
      <c r="N401" s="872"/>
      <c r="O401" s="872"/>
      <c r="P401" s="872"/>
      <c r="Q401" s="872"/>
      <c r="R401" s="872"/>
      <c r="S401" s="872"/>
      <c r="T401" s="872"/>
      <c r="U401" s="872"/>
      <c r="V401" s="872"/>
      <c r="W401" s="872"/>
      <c r="X401" s="872"/>
      <c r="Y401" s="869"/>
      <c r="Z401" s="870"/>
      <c r="AA401" s="870"/>
      <c r="AB401" s="870"/>
      <c r="AC401" s="870"/>
      <c r="AD401" s="871"/>
      <c r="AE401" s="871"/>
      <c r="AF401" s="872"/>
    </row>
    <row r="402" spans="1:32" s="125" customFormat="1">
      <c r="A402" s="563">
        <v>162.69999999999999</v>
      </c>
      <c r="B402" s="541"/>
      <c r="C402" s="594" t="s">
        <v>279</v>
      </c>
      <c r="D402" s="593" t="s">
        <v>190</v>
      </c>
      <c r="E402" s="592">
        <f>+E395*0.3</f>
        <v>289.2</v>
      </c>
      <c r="F402" s="648"/>
      <c r="G402" s="872"/>
      <c r="H402" s="872"/>
      <c r="I402" s="872"/>
      <c r="J402" s="872"/>
      <c r="K402" s="872"/>
      <c r="L402" s="872"/>
      <c r="M402" s="872"/>
      <c r="N402" s="872"/>
      <c r="O402" s="872"/>
      <c r="P402" s="872"/>
      <c r="Q402" s="872"/>
      <c r="R402" s="872"/>
      <c r="S402" s="872"/>
      <c r="T402" s="872"/>
      <c r="U402" s="872"/>
      <c r="V402" s="872"/>
      <c r="W402" s="872"/>
      <c r="X402" s="872"/>
      <c r="Y402" s="869"/>
      <c r="Z402" s="870"/>
      <c r="AA402" s="870"/>
      <c r="AB402" s="870"/>
      <c r="AC402" s="870"/>
      <c r="AD402" s="871"/>
      <c r="AE402" s="871"/>
      <c r="AF402" s="872"/>
    </row>
    <row r="403" spans="1:32" s="611" customFormat="1">
      <c r="A403" s="563">
        <v>162.80000000000001</v>
      </c>
      <c r="B403" s="541"/>
      <c r="C403" s="597" t="s">
        <v>219</v>
      </c>
      <c r="D403" s="593" t="s">
        <v>190</v>
      </c>
      <c r="E403" s="592">
        <f>E402</f>
        <v>289.2</v>
      </c>
      <c r="F403" s="653"/>
      <c r="G403" s="911"/>
      <c r="H403" s="911"/>
      <c r="I403" s="911"/>
      <c r="J403" s="911"/>
      <c r="K403" s="911"/>
      <c r="L403" s="911"/>
      <c r="M403" s="911"/>
      <c r="N403" s="911"/>
      <c r="O403" s="911"/>
      <c r="P403" s="911"/>
      <c r="Q403" s="911"/>
      <c r="R403" s="911"/>
      <c r="S403" s="911"/>
      <c r="T403" s="911"/>
      <c r="U403" s="911"/>
      <c r="V403" s="911"/>
      <c r="W403" s="911"/>
      <c r="X403" s="911"/>
      <c r="Y403" s="869"/>
      <c r="Z403" s="870"/>
      <c r="AA403" s="870"/>
      <c r="AB403" s="870"/>
      <c r="AC403" s="870"/>
      <c r="AD403" s="871"/>
      <c r="AE403" s="871"/>
      <c r="AF403" s="911"/>
    </row>
    <row r="404" spans="1:32" s="604" customFormat="1">
      <c r="A404" s="540">
        <v>163</v>
      </c>
      <c r="B404" s="541"/>
      <c r="C404" s="594" t="s">
        <v>1132</v>
      </c>
      <c r="D404" s="593" t="s">
        <v>15</v>
      </c>
      <c r="E404" s="592">
        <v>1</v>
      </c>
      <c r="F404" s="654"/>
      <c r="G404" s="191"/>
      <c r="H404" s="191"/>
      <c r="I404" s="888"/>
      <c r="J404" s="890"/>
      <c r="K404" s="889"/>
      <c r="L404" s="884"/>
      <c r="M404" s="193"/>
      <c r="N404" s="824"/>
      <c r="O404" s="825"/>
      <c r="P404" s="825"/>
      <c r="Q404" s="825"/>
      <c r="R404" s="826"/>
      <c r="S404" s="826"/>
      <c r="T404" s="825"/>
      <c r="U404" s="825"/>
      <c r="V404" s="825"/>
      <c r="W404" s="825"/>
      <c r="X404" s="31"/>
      <c r="Y404" s="711"/>
      <c r="Z404" s="712"/>
      <c r="AA404" s="712"/>
      <c r="AB404" s="712"/>
      <c r="AC404" s="712"/>
      <c r="AD404" s="713"/>
      <c r="AE404" s="713"/>
      <c r="AF404" s="819"/>
    </row>
    <row r="405" spans="1:32" s="604" customFormat="1" ht="26.25">
      <c r="A405" s="540">
        <f>+A404+1</f>
        <v>164</v>
      </c>
      <c r="B405" s="541"/>
      <c r="C405" s="594" t="s">
        <v>1133</v>
      </c>
      <c r="D405" s="593" t="s">
        <v>15</v>
      </c>
      <c r="E405" s="592">
        <v>1</v>
      </c>
      <c r="F405" s="654"/>
      <c r="G405" s="191"/>
      <c r="H405" s="191"/>
      <c r="I405" s="888"/>
      <c r="J405" s="890"/>
      <c r="K405" s="889"/>
      <c r="L405" s="884"/>
      <c r="M405" s="193"/>
      <c r="N405" s="824"/>
      <c r="O405" s="825"/>
      <c r="P405" s="825"/>
      <c r="Q405" s="825"/>
      <c r="R405" s="826"/>
      <c r="S405" s="826"/>
      <c r="T405" s="825"/>
      <c r="U405" s="825"/>
      <c r="V405" s="825"/>
      <c r="W405" s="825"/>
      <c r="X405" s="31"/>
      <c r="Y405" s="711"/>
      <c r="Z405" s="712"/>
      <c r="AA405" s="712"/>
      <c r="AB405" s="712"/>
      <c r="AC405" s="712"/>
      <c r="AD405" s="713"/>
      <c r="AE405" s="713"/>
      <c r="AF405" s="819"/>
    </row>
    <row r="406" spans="1:32" s="604" customFormat="1">
      <c r="A406" s="619"/>
      <c r="B406" s="630"/>
      <c r="C406" s="633" t="s">
        <v>282</v>
      </c>
      <c r="D406" s="631"/>
      <c r="E406" s="632"/>
      <c r="F406" s="643"/>
      <c r="G406" s="813"/>
      <c r="H406" s="813"/>
      <c r="I406" s="885"/>
      <c r="J406" s="892"/>
      <c r="K406" s="886"/>
      <c r="L406" s="887"/>
      <c r="M406" s="832"/>
      <c r="N406" s="816"/>
      <c r="O406" s="817"/>
      <c r="P406" s="817"/>
      <c r="Q406" s="817"/>
      <c r="R406" s="818"/>
      <c r="S406" s="818"/>
      <c r="T406" s="817"/>
      <c r="U406" s="817"/>
      <c r="V406" s="817"/>
      <c r="W406" s="817"/>
      <c r="X406" s="31"/>
      <c r="Y406" s="711"/>
      <c r="Z406" s="712"/>
      <c r="AA406" s="712"/>
      <c r="AB406" s="712"/>
      <c r="AC406" s="712"/>
      <c r="AD406" s="713"/>
      <c r="AE406" s="713"/>
      <c r="AF406" s="819"/>
    </row>
    <row r="407" spans="1:32" s="604" customFormat="1">
      <c r="A407" s="540">
        <v>165</v>
      </c>
      <c r="B407" s="598"/>
      <c r="C407" s="595" t="s">
        <v>285</v>
      </c>
      <c r="D407" s="599" t="s">
        <v>45</v>
      </c>
      <c r="E407" s="546">
        <v>1300</v>
      </c>
      <c r="F407" s="643"/>
      <c r="G407" s="191"/>
      <c r="H407" s="191"/>
      <c r="I407" s="912"/>
      <c r="J407" s="906"/>
      <c r="K407" s="913"/>
      <c r="L407" s="824"/>
      <c r="M407" s="193"/>
      <c r="N407" s="824"/>
      <c r="O407" s="825"/>
      <c r="P407" s="825"/>
      <c r="Q407" s="825"/>
      <c r="R407" s="826"/>
      <c r="S407" s="826"/>
      <c r="T407" s="825"/>
      <c r="U407" s="825"/>
      <c r="V407" s="825"/>
      <c r="W407" s="825"/>
      <c r="X407" s="31"/>
      <c r="Y407" s="711"/>
      <c r="Z407" s="712"/>
      <c r="AA407" s="712"/>
      <c r="AB407" s="712"/>
      <c r="AC407" s="712"/>
      <c r="AD407" s="713"/>
      <c r="AE407" s="713"/>
      <c r="AF407" s="819"/>
    </row>
    <row r="408" spans="1:32" s="604" customFormat="1">
      <c r="A408" s="540">
        <f t="shared" ref="A408" si="4">+A407+1</f>
        <v>166</v>
      </c>
      <c r="B408" s="598"/>
      <c r="C408" s="600" t="s">
        <v>160</v>
      </c>
      <c r="D408" s="523" t="s">
        <v>60</v>
      </c>
      <c r="E408" s="599">
        <v>1</v>
      </c>
      <c r="F408" s="643"/>
      <c r="G408" s="191"/>
      <c r="H408" s="191"/>
      <c r="I408" s="912"/>
      <c r="J408" s="912"/>
      <c r="K408" s="691"/>
      <c r="L408" s="913"/>
      <c r="M408" s="193"/>
      <c r="N408" s="824"/>
      <c r="O408" s="825"/>
      <c r="P408" s="825"/>
      <c r="Q408" s="825"/>
      <c r="R408" s="826"/>
      <c r="S408" s="826"/>
      <c r="T408" s="825"/>
      <c r="U408" s="825"/>
      <c r="V408" s="825"/>
      <c r="W408" s="825"/>
      <c r="X408" s="31"/>
      <c r="Y408" s="711"/>
      <c r="Z408" s="712"/>
      <c r="AA408" s="712"/>
      <c r="AB408" s="712"/>
      <c r="AC408" s="712"/>
      <c r="AD408" s="713"/>
      <c r="AE408" s="713"/>
      <c r="AF408" s="819"/>
    </row>
    <row r="409" spans="1:32" ht="15.75" customHeight="1" thickBot="1">
      <c r="A409" s="187"/>
      <c r="B409" s="238"/>
      <c r="C409" s="246"/>
      <c r="D409" s="188"/>
      <c r="E409" s="188"/>
      <c r="F409" s="655"/>
      <c r="G409" s="196"/>
      <c r="H409" s="196"/>
      <c r="I409" s="845"/>
      <c r="J409" s="191"/>
      <c r="K409" s="192"/>
      <c r="L409" s="192"/>
      <c r="M409" s="192"/>
      <c r="N409" s="193"/>
      <c r="O409" s="193"/>
      <c r="P409" s="193"/>
      <c r="Q409" s="193"/>
      <c r="R409" s="193"/>
      <c r="S409" s="195"/>
      <c r="T409" s="195"/>
      <c r="U409" s="195"/>
      <c r="V409" s="195"/>
      <c r="W409" s="196"/>
      <c r="X409" s="321"/>
      <c r="Y409" s="711"/>
      <c r="Z409" s="712"/>
      <c r="AA409" s="712"/>
      <c r="AB409" s="712"/>
      <c r="AC409" s="712"/>
      <c r="AD409" s="713"/>
      <c r="AE409" s="713"/>
      <c r="AF409" s="229"/>
    </row>
    <row r="410" spans="1:32" ht="16.5" thickTop="1">
      <c r="A410" s="189"/>
      <c r="B410" s="190"/>
      <c r="C410" s="191"/>
      <c r="D410" s="192"/>
      <c r="E410" s="192"/>
      <c r="F410" s="229"/>
      <c r="G410" s="196"/>
      <c r="H410" s="196"/>
      <c r="I410" s="503"/>
      <c r="J410" s="503"/>
      <c r="K410" s="504"/>
      <c r="L410" s="505"/>
      <c r="M410" s="505"/>
      <c r="N410" s="505"/>
      <c r="O410" s="502"/>
      <c r="P410" s="502"/>
      <c r="Q410" s="502"/>
      <c r="R410" s="502"/>
      <c r="S410" s="502"/>
      <c r="T410" s="506"/>
      <c r="U410" s="507"/>
      <c r="V410" s="507"/>
      <c r="W410" s="507"/>
      <c r="X410" s="321"/>
      <c r="Y410" s="711"/>
      <c r="Z410" s="712"/>
      <c r="AA410" s="712"/>
      <c r="AB410" s="712"/>
      <c r="AC410" s="712"/>
      <c r="AD410" s="713"/>
      <c r="AE410" s="713"/>
      <c r="AF410" s="229"/>
    </row>
    <row r="411" spans="1:32">
      <c r="A411" s="408"/>
      <c r="B411" s="224" t="s">
        <v>1810</v>
      </c>
      <c r="C411" s="197"/>
      <c r="D411" s="197"/>
      <c r="E411" s="618"/>
      <c r="F411" s="229"/>
      <c r="G411" s="196"/>
      <c r="H411" s="196"/>
      <c r="I411" s="190"/>
      <c r="J411" s="191"/>
      <c r="K411" s="192"/>
      <c r="L411" s="192"/>
      <c r="M411" s="192"/>
      <c r="N411" s="193"/>
      <c r="O411" s="193"/>
      <c r="P411" s="193"/>
      <c r="Q411" s="193"/>
      <c r="R411" s="193"/>
      <c r="S411" s="194"/>
      <c r="T411" s="194"/>
      <c r="U411" s="194"/>
      <c r="V411" s="195"/>
      <c r="W411" s="196"/>
      <c r="X411" s="321"/>
      <c r="Y411" s="711"/>
      <c r="Z411" s="712"/>
      <c r="AA411" s="712"/>
      <c r="AB411" s="712"/>
      <c r="AC411" s="712"/>
      <c r="AD411" s="713"/>
      <c r="AE411" s="713"/>
      <c r="AF411" s="229"/>
    </row>
    <row r="412" spans="1:32">
      <c r="A412" s="408"/>
      <c r="B412" s="226" t="s">
        <v>1324</v>
      </c>
      <c r="C412" s="197"/>
      <c r="D412" s="197"/>
      <c r="E412" s="618"/>
      <c r="F412" s="229"/>
      <c r="G412" s="819"/>
      <c r="H412" s="819"/>
      <c r="I412" s="819"/>
      <c r="J412" s="819"/>
      <c r="K412" s="819"/>
      <c r="L412" s="819"/>
      <c r="M412" s="819"/>
      <c r="N412" s="819"/>
      <c r="O412" s="819"/>
      <c r="P412" s="819"/>
      <c r="Q412" s="819"/>
      <c r="R412" s="819"/>
      <c r="S412" s="819"/>
      <c r="T412" s="819"/>
      <c r="U412" s="819"/>
      <c r="V412" s="819"/>
      <c r="W412" s="819"/>
      <c r="X412" s="819"/>
      <c r="Y412" s="711"/>
      <c r="Z412" s="712"/>
      <c r="AA412" s="712"/>
      <c r="AB412" s="712"/>
      <c r="AC412" s="712"/>
      <c r="AD412" s="713"/>
      <c r="AE412" s="713"/>
      <c r="AF412" s="229"/>
    </row>
    <row r="413" spans="1:32">
      <c r="A413" s="408"/>
      <c r="B413" s="227"/>
      <c r="C413" s="9"/>
      <c r="D413" s="9"/>
      <c r="E413" s="9"/>
      <c r="F413" s="229"/>
      <c r="G413" s="696"/>
      <c r="H413" s="696"/>
      <c r="I413" s="710"/>
      <c r="J413" s="917"/>
      <c r="K413" s="918"/>
      <c r="L413" s="915"/>
      <c r="M413" s="914"/>
      <c r="N413" s="915"/>
      <c r="O413" s="697"/>
      <c r="P413" s="697"/>
      <c r="Q413" s="697"/>
      <c r="R413" s="916"/>
      <c r="S413" s="916"/>
      <c r="T413" s="697"/>
      <c r="U413" s="697"/>
      <c r="V413" s="697"/>
      <c r="W413" s="697"/>
      <c r="X413" s="819"/>
      <c r="Y413" s="711"/>
      <c r="Z413" s="712"/>
      <c r="AA413" s="712"/>
      <c r="AB413" s="712"/>
      <c r="AC413" s="712"/>
      <c r="AD413" s="713"/>
      <c r="AE413" s="713"/>
      <c r="AF413" s="229"/>
    </row>
    <row r="414" spans="1:32">
      <c r="A414" s="409"/>
      <c r="B414" s="224" t="s">
        <v>1811</v>
      </c>
      <c r="C414" s="1"/>
      <c r="D414" s="1"/>
      <c r="E414" s="1"/>
      <c r="F414" s="229"/>
      <c r="G414" s="696"/>
      <c r="H414" s="696"/>
      <c r="I414" s="710"/>
      <c r="J414" s="710"/>
      <c r="K414" s="693"/>
      <c r="L414" s="918"/>
      <c r="M414" s="914"/>
      <c r="N414" s="915"/>
      <c r="O414" s="697"/>
      <c r="P414" s="697"/>
      <c r="Q414" s="697"/>
      <c r="R414" s="916"/>
      <c r="S414" s="916"/>
      <c r="T414" s="697"/>
      <c r="U414" s="697"/>
      <c r="V414" s="697"/>
      <c r="W414" s="697"/>
      <c r="X414" s="819"/>
      <c r="Y414" s="711"/>
      <c r="Z414" s="712"/>
      <c r="AA414" s="712"/>
      <c r="AB414" s="712"/>
      <c r="AC414" s="712"/>
      <c r="AD414" s="713"/>
      <c r="AE414" s="713"/>
      <c r="AF414" s="229"/>
    </row>
    <row r="415" spans="1:32">
      <c r="A415" s="409"/>
      <c r="B415" s="226" t="s">
        <v>1324</v>
      </c>
      <c r="C415" s="1"/>
      <c r="D415" s="1"/>
      <c r="E415" s="1"/>
      <c r="F415" s="229"/>
      <c r="G415" s="31"/>
      <c r="H415" s="919"/>
      <c r="I415" s="31"/>
      <c r="J415" s="31"/>
      <c r="K415" s="31"/>
      <c r="L415" s="31"/>
      <c r="M415" s="31"/>
      <c r="N415" s="31"/>
      <c r="O415" s="31"/>
      <c r="P415" s="31"/>
      <c r="Q415" s="31"/>
      <c r="R415" s="31"/>
      <c r="S415" s="31"/>
      <c r="T415" s="31"/>
      <c r="U415" s="31"/>
      <c r="V415" s="31"/>
      <c r="W415" s="31"/>
      <c r="X415" s="229"/>
      <c r="Y415" s="229"/>
      <c r="Z415" s="229"/>
      <c r="AA415" s="229"/>
      <c r="AB415" s="229"/>
      <c r="AC415" s="229"/>
      <c r="AD415" s="692"/>
      <c r="AE415" s="692"/>
      <c r="AF415" s="229"/>
    </row>
    <row r="416" spans="1:32">
      <c r="A416" s="409"/>
      <c r="B416" s="227" t="s">
        <v>1326</v>
      </c>
      <c r="C416" s="1" t="s">
        <v>1327</v>
      </c>
      <c r="D416" s="1"/>
      <c r="E416" s="1"/>
      <c r="F416" s="229"/>
      <c r="G416" s="321"/>
      <c r="H416" s="225"/>
      <c r="I416" s="321"/>
      <c r="J416" s="321"/>
      <c r="K416" s="321"/>
      <c r="L416" s="321"/>
      <c r="M416" s="321"/>
      <c r="N416" s="321"/>
      <c r="O416" s="321"/>
      <c r="P416" s="321"/>
      <c r="Q416" s="321"/>
      <c r="R416" s="321"/>
      <c r="S416" s="321"/>
      <c r="T416" s="321"/>
      <c r="U416" s="321"/>
      <c r="V416" s="321"/>
      <c r="W416" s="321"/>
      <c r="X416" s="229"/>
      <c r="Y416" s="229"/>
      <c r="Z416" s="229"/>
      <c r="AA416" s="229"/>
      <c r="AB416" s="229"/>
      <c r="AC416" s="229"/>
      <c r="AD416" s="692"/>
      <c r="AE416" s="692"/>
      <c r="AF416" s="229"/>
    </row>
    <row r="417" spans="1:32">
      <c r="A417" s="409"/>
      <c r="B417" s="1"/>
      <c r="C417" s="1"/>
      <c r="D417" s="1"/>
      <c r="E417" s="1"/>
      <c r="G417" s="321"/>
      <c r="H417" s="920"/>
      <c r="I417" s="321"/>
      <c r="J417" s="321"/>
      <c r="K417" s="321"/>
      <c r="L417" s="321"/>
      <c r="M417" s="321"/>
      <c r="N417" s="321"/>
      <c r="O417" s="321"/>
      <c r="P417" s="321"/>
      <c r="Q417" s="321"/>
      <c r="R417" s="321"/>
      <c r="S417" s="321"/>
      <c r="T417" s="321"/>
      <c r="U417" s="321"/>
      <c r="V417" s="321"/>
      <c r="W417" s="321"/>
      <c r="X417" s="229"/>
      <c r="Y417" s="229"/>
      <c r="Z417" s="229"/>
      <c r="AA417" s="229"/>
      <c r="AB417" s="229"/>
      <c r="AC417" s="229"/>
      <c r="AD417" s="692"/>
      <c r="AE417" s="692"/>
      <c r="AF417" s="229"/>
    </row>
    <row r="418" spans="1:32">
      <c r="G418" s="1"/>
      <c r="H418" s="227"/>
      <c r="I418" s="1"/>
      <c r="J418" s="1"/>
      <c r="K418" s="1"/>
      <c r="L418" s="1"/>
      <c r="M418" s="1"/>
      <c r="N418" s="1"/>
      <c r="O418" s="1"/>
      <c r="P418" s="1"/>
      <c r="Q418" s="1"/>
      <c r="R418" s="1"/>
      <c r="S418" s="1"/>
      <c r="T418" s="1"/>
      <c r="U418" s="1"/>
      <c r="V418" s="1"/>
      <c r="W418" s="1"/>
    </row>
  </sheetData>
  <mergeCells count="3">
    <mergeCell ref="Z14:AC14"/>
    <mergeCell ref="D11:D12"/>
    <mergeCell ref="E11:E12"/>
  </mergeCells>
  <conditionalFormatting sqref="AE1:AE1048576">
    <cfRule type="aboveAverage" priority="2" aboveAverage="0"/>
  </conditionalFormatting>
  <printOptions horizontalCentered="1"/>
  <pageMargins left="0.31496062992125984" right="0.31496062992125984" top="0.94488188976377963" bottom="0.35433070866141736" header="0.31496062992125984" footer="0.31496062992125984"/>
  <pageSetup paperSize="9" fitToHeight="0" orientation="landscape" r:id="rId1"/>
  <rowBreaks count="11" manualBreakCount="11">
    <brk id="32" max="4" man="1"/>
    <brk id="58" max="4" man="1"/>
    <brk id="76" max="4" man="1"/>
    <brk id="114" max="4" man="1"/>
    <brk id="164" max="4" man="1"/>
    <brk id="206" max="4" man="1"/>
    <brk id="252" max="4" man="1"/>
    <brk id="283" max="4" man="1"/>
    <brk id="319" max="4" man="1"/>
    <brk id="349" max="4" man="1"/>
    <brk id="371" max="4" man="1"/>
  </rowBreaks>
  <ignoredErrors>
    <ignoredError sqref="A35 A50 A260:A263 A269:A273 A265:A267 A282 A284 A286" twoDigitTextYear="1"/>
  </ignoredErrors>
</worksheet>
</file>

<file path=xl/worksheets/sheet4.xml><?xml version="1.0" encoding="utf-8"?>
<worksheet xmlns="http://schemas.openxmlformats.org/spreadsheetml/2006/main" xmlns:r="http://schemas.openxmlformats.org/officeDocument/2006/relationships">
  <sheetPr>
    <pageSetUpPr fitToPage="1"/>
  </sheetPr>
  <dimension ref="A1:H146"/>
  <sheetViews>
    <sheetView view="pageBreakPreview" zoomScale="70" zoomScaleNormal="75" zoomScaleSheetLayoutView="70" workbookViewId="0">
      <pane ySplit="13" topLeftCell="A14" activePane="bottomLeft" state="frozen"/>
      <selection pane="bottomLeft"/>
    </sheetView>
  </sheetViews>
  <sheetFormatPr defaultColWidth="9.21875" defaultRowHeight="12.75"/>
  <cols>
    <col min="1" max="1" width="9.21875" style="1"/>
    <col min="2" max="2" width="34.77734375" style="1" customWidth="1"/>
    <col min="3" max="3" width="10.77734375" style="1" customWidth="1"/>
    <col min="4" max="4" width="8.6640625" style="1" customWidth="1"/>
    <col min="5" max="16384" width="9.21875" style="1"/>
  </cols>
  <sheetData>
    <row r="1" spans="1:8" s="81" customFormat="1" ht="15.75">
      <c r="A1" s="78" t="s">
        <v>162</v>
      </c>
      <c r="B1" s="78"/>
      <c r="C1" s="78"/>
      <c r="D1" s="78"/>
      <c r="E1" s="101"/>
      <c r="F1" s="3"/>
    </row>
    <row r="2" spans="1:8" s="81" customFormat="1" ht="15.75">
      <c r="A2" s="78" t="s">
        <v>163</v>
      </c>
      <c r="B2" s="78"/>
      <c r="C2" s="78"/>
      <c r="D2" s="78"/>
      <c r="E2" s="3"/>
      <c r="F2" s="3"/>
    </row>
    <row r="3" spans="1:8" ht="15">
      <c r="A3" s="78"/>
      <c r="B3" s="78"/>
      <c r="C3" s="78"/>
      <c r="D3" s="78"/>
      <c r="E3" s="82"/>
      <c r="F3" s="82"/>
    </row>
    <row r="4" spans="1:8" ht="15">
      <c r="A4" s="78" t="s">
        <v>164</v>
      </c>
      <c r="B4" s="78"/>
      <c r="C4" s="78"/>
      <c r="D4" s="78"/>
      <c r="E4" s="103"/>
      <c r="F4" s="103"/>
    </row>
    <row r="5" spans="1:8" ht="15">
      <c r="A5" s="78" t="s">
        <v>1812</v>
      </c>
      <c r="B5" s="78"/>
      <c r="C5" s="78"/>
      <c r="D5" s="78"/>
      <c r="E5" s="105"/>
      <c r="F5" s="105"/>
    </row>
    <row r="6" spans="1:8" ht="15">
      <c r="A6" s="106"/>
      <c r="B6" s="104"/>
      <c r="C6" s="1020" t="s">
        <v>1853</v>
      </c>
      <c r="D6" s="104"/>
      <c r="E6" s="104"/>
    </row>
    <row r="7" spans="1:8" ht="15">
      <c r="A7" s="107"/>
      <c r="B7" s="107"/>
      <c r="C7" s="102" t="s">
        <v>40</v>
      </c>
      <c r="D7" s="107"/>
      <c r="E7" s="107"/>
      <c r="G7" s="9"/>
      <c r="H7" s="9"/>
    </row>
    <row r="8" spans="1:8" ht="15">
      <c r="B8" s="133"/>
      <c r="C8" s="108"/>
      <c r="D8" s="108"/>
      <c r="E8" s="82"/>
      <c r="F8" s="3"/>
    </row>
    <row r="9" spans="1:8" ht="14.25">
      <c r="A9" s="109" t="s">
        <v>1856</v>
      </c>
      <c r="B9" s="3"/>
      <c r="C9" s="3"/>
      <c r="D9" s="3"/>
      <c r="E9" s="3"/>
      <c r="F9" s="6"/>
    </row>
    <row r="10" spans="1:8" ht="14.25">
      <c r="A10" s="109"/>
      <c r="B10" s="3"/>
      <c r="C10" s="3"/>
      <c r="D10" s="3"/>
      <c r="E10" s="3"/>
      <c r="F10" s="6"/>
    </row>
    <row r="11" spans="1:8" ht="15.6" customHeight="1">
      <c r="A11" s="1128" t="s">
        <v>2</v>
      </c>
      <c r="B11" s="1131" t="s">
        <v>1890</v>
      </c>
      <c r="C11" s="205"/>
      <c r="D11" s="206"/>
      <c r="E11" s="1134" t="s">
        <v>30</v>
      </c>
      <c r="F11" s="1137" t="s">
        <v>11</v>
      </c>
    </row>
    <row r="12" spans="1:8" ht="15.6" customHeight="1">
      <c r="A12" s="1129"/>
      <c r="B12" s="1132"/>
      <c r="C12" s="204"/>
      <c r="D12" s="400"/>
      <c r="E12" s="1135"/>
      <c r="F12" s="1097"/>
    </row>
    <row r="13" spans="1:8" ht="48.75" customHeight="1" thickBot="1">
      <c r="A13" s="1130"/>
      <c r="B13" s="1133"/>
      <c r="C13" s="487"/>
      <c r="D13" s="402"/>
      <c r="E13" s="1136"/>
      <c r="F13" s="1138"/>
    </row>
    <row r="14" spans="1:8" s="9" customFormat="1" ht="17.25" customHeight="1" thickTop="1">
      <c r="A14" s="749"/>
      <c r="B14" s="1139"/>
      <c r="C14" s="1140"/>
      <c r="D14" s="1141"/>
      <c r="E14" s="750"/>
      <c r="F14" s="750"/>
    </row>
    <row r="15" spans="1:8">
      <c r="A15" s="403"/>
      <c r="B15" s="484" t="s">
        <v>1343</v>
      </c>
      <c r="C15" s="485"/>
      <c r="D15" s="486"/>
      <c r="E15" s="411"/>
      <c r="F15" s="406"/>
    </row>
    <row r="16" spans="1:8">
      <c r="A16" s="1118">
        <v>1</v>
      </c>
      <c r="B16" s="280" t="s">
        <v>1157</v>
      </c>
      <c r="C16" s="281"/>
      <c r="D16" s="282"/>
      <c r="E16" s="279"/>
      <c r="F16" s="279"/>
    </row>
    <row r="17" spans="1:8" ht="14.25">
      <c r="A17" s="1120"/>
      <c r="B17" s="284" t="s">
        <v>1134</v>
      </c>
      <c r="C17" s="285" t="s">
        <v>1333</v>
      </c>
      <c r="D17" s="286" t="s">
        <v>1339</v>
      </c>
      <c r="E17" s="283" t="s">
        <v>24</v>
      </c>
      <c r="F17" s="283">
        <v>20</v>
      </c>
      <c r="G17" s="123"/>
      <c r="H17" s="123"/>
    </row>
    <row r="18" spans="1:8">
      <c r="A18" s="1124">
        <v>2</v>
      </c>
      <c r="B18" s="280" t="s">
        <v>1156</v>
      </c>
      <c r="C18" s="281"/>
      <c r="D18" s="282"/>
      <c r="E18" s="279"/>
      <c r="F18" s="279"/>
    </row>
    <row r="19" spans="1:8">
      <c r="A19" s="1124"/>
      <c r="B19" s="288" t="s">
        <v>288</v>
      </c>
      <c r="C19" s="289"/>
      <c r="D19" s="290"/>
      <c r="E19" s="287"/>
      <c r="F19" s="287"/>
    </row>
    <row r="20" spans="1:8" ht="14.25">
      <c r="A20" s="1124"/>
      <c r="B20" s="284" t="s">
        <v>289</v>
      </c>
      <c r="C20" s="285" t="s">
        <v>1334</v>
      </c>
      <c r="D20" s="286" t="s">
        <v>1339</v>
      </c>
      <c r="E20" s="283" t="s">
        <v>24</v>
      </c>
      <c r="F20" s="283">
        <v>4</v>
      </c>
      <c r="H20" s="123"/>
    </row>
    <row r="21" spans="1:8" ht="14.25">
      <c r="A21" s="1124">
        <v>3</v>
      </c>
      <c r="B21" s="280" t="s">
        <v>1150</v>
      </c>
      <c r="C21" s="291"/>
      <c r="D21" s="282"/>
      <c r="E21" s="279"/>
      <c r="F21" s="279"/>
      <c r="H21" s="123"/>
    </row>
    <row r="22" spans="1:8" ht="14.25">
      <c r="A22" s="1124"/>
      <c r="B22" s="288" t="s">
        <v>291</v>
      </c>
      <c r="C22" s="289" t="s">
        <v>1335</v>
      </c>
      <c r="D22" s="290" t="s">
        <v>1339</v>
      </c>
      <c r="E22" s="287" t="s">
        <v>24</v>
      </c>
      <c r="F22" s="287">
        <v>1</v>
      </c>
      <c r="H22" s="123"/>
    </row>
    <row r="23" spans="1:8" ht="14.25">
      <c r="A23" s="1124"/>
      <c r="B23" s="284" t="s">
        <v>1654</v>
      </c>
      <c r="C23" s="292"/>
      <c r="D23" s="293"/>
      <c r="E23" s="294"/>
      <c r="F23" s="294"/>
      <c r="H23" s="123"/>
    </row>
    <row r="24" spans="1:8" ht="15" customHeight="1">
      <c r="A24" s="1124">
        <v>4</v>
      </c>
      <c r="B24" s="280" t="s">
        <v>58</v>
      </c>
      <c r="C24" s="295"/>
      <c r="D24" s="282"/>
      <c r="E24" s="279"/>
      <c r="F24" s="279"/>
      <c r="H24" s="123"/>
    </row>
    <row r="25" spans="1:8" ht="14.25">
      <c r="A25" s="1124"/>
      <c r="B25" s="284" t="s">
        <v>292</v>
      </c>
      <c r="C25" s="285" t="s">
        <v>1336</v>
      </c>
      <c r="D25" s="286" t="s">
        <v>1339</v>
      </c>
      <c r="E25" s="283" t="s">
        <v>53</v>
      </c>
      <c r="F25" s="283">
        <v>1</v>
      </c>
      <c r="H25" s="123"/>
    </row>
    <row r="26" spans="1:8" ht="14.25">
      <c r="A26" s="130">
        <v>5</v>
      </c>
      <c r="B26" s="268" t="s">
        <v>1154</v>
      </c>
      <c r="C26" s="269" t="s">
        <v>1337</v>
      </c>
      <c r="D26" s="270"/>
      <c r="E26" s="130" t="s">
        <v>23</v>
      </c>
      <c r="F26" s="130">
        <v>2</v>
      </c>
      <c r="H26" s="123"/>
    </row>
    <row r="27" spans="1:8" ht="14.25">
      <c r="A27" s="130">
        <v>6</v>
      </c>
      <c r="B27" s="268" t="s">
        <v>1155</v>
      </c>
      <c r="C27" s="269" t="s">
        <v>1338</v>
      </c>
      <c r="D27" s="270"/>
      <c r="E27" s="130" t="s">
        <v>23</v>
      </c>
      <c r="F27" s="130">
        <v>1</v>
      </c>
      <c r="H27" s="123"/>
    </row>
    <row r="28" spans="1:8" ht="14.25">
      <c r="A28" s="130">
        <v>7</v>
      </c>
      <c r="B28" s="268" t="s">
        <v>293</v>
      </c>
      <c r="C28" s="269"/>
      <c r="D28" s="270"/>
      <c r="E28" s="130" t="s">
        <v>328</v>
      </c>
      <c r="F28" s="130">
        <v>60</v>
      </c>
      <c r="H28" s="123"/>
    </row>
    <row r="29" spans="1:8" ht="14.25">
      <c r="A29" s="130">
        <v>8</v>
      </c>
      <c r="B29" s="268" t="s">
        <v>1135</v>
      </c>
      <c r="C29" s="269"/>
      <c r="D29" s="270"/>
      <c r="E29" s="130" t="s">
        <v>328</v>
      </c>
      <c r="F29" s="130">
        <v>5</v>
      </c>
      <c r="H29" s="123"/>
    </row>
    <row r="30" spans="1:8" ht="14.25">
      <c r="A30" s="130">
        <v>9</v>
      </c>
      <c r="B30" s="268" t="s">
        <v>56</v>
      </c>
      <c r="C30" s="269"/>
      <c r="D30" s="270"/>
      <c r="E30" s="130" t="s">
        <v>328</v>
      </c>
      <c r="F30" s="130">
        <v>10</v>
      </c>
      <c r="H30" s="123"/>
    </row>
    <row r="31" spans="1:8" ht="14.25">
      <c r="A31" s="130">
        <v>10</v>
      </c>
      <c r="B31" s="268" t="s">
        <v>294</v>
      </c>
      <c r="C31" s="269"/>
      <c r="D31" s="270"/>
      <c r="E31" s="130" t="s">
        <v>328</v>
      </c>
      <c r="F31" s="130">
        <v>45</v>
      </c>
      <c r="H31" s="123"/>
    </row>
    <row r="32" spans="1:8" ht="14.25">
      <c r="A32" s="130">
        <v>11</v>
      </c>
      <c r="B32" s="268" t="s">
        <v>295</v>
      </c>
      <c r="C32" s="269"/>
      <c r="D32" s="270"/>
      <c r="E32" s="130" t="s">
        <v>24</v>
      </c>
      <c r="F32" s="130">
        <v>24</v>
      </c>
      <c r="H32" s="123"/>
    </row>
    <row r="33" spans="1:8" ht="14.25">
      <c r="A33" s="1124">
        <v>12</v>
      </c>
      <c r="B33" s="280" t="s">
        <v>296</v>
      </c>
      <c r="C33" s="1121"/>
      <c r="D33" s="1125"/>
      <c r="E33" s="1118" t="s">
        <v>328</v>
      </c>
      <c r="F33" s="1118">
        <v>45</v>
      </c>
      <c r="H33" s="123"/>
    </row>
    <row r="34" spans="1:8" ht="14.25">
      <c r="A34" s="1124"/>
      <c r="B34" s="288" t="s">
        <v>297</v>
      </c>
      <c r="C34" s="1122"/>
      <c r="D34" s="1127"/>
      <c r="E34" s="1119"/>
      <c r="F34" s="1119"/>
      <c r="H34" s="123"/>
    </row>
    <row r="35" spans="1:8" ht="14.25">
      <c r="A35" s="1124"/>
      <c r="B35" s="288" t="s">
        <v>298</v>
      </c>
      <c r="C35" s="1122"/>
      <c r="D35" s="1127"/>
      <c r="E35" s="1119"/>
      <c r="F35" s="1119"/>
      <c r="H35" s="123"/>
    </row>
    <row r="36" spans="1:8" ht="14.25">
      <c r="A36" s="1124"/>
      <c r="B36" s="288" t="s">
        <v>299</v>
      </c>
      <c r="C36" s="1122"/>
      <c r="D36" s="1127"/>
      <c r="E36" s="1119"/>
      <c r="F36" s="1119"/>
      <c r="H36" s="123"/>
    </row>
    <row r="37" spans="1:8" ht="14.25">
      <c r="A37" s="1124"/>
      <c r="B37" s="284" t="s">
        <v>300</v>
      </c>
      <c r="C37" s="1123"/>
      <c r="D37" s="1126"/>
      <c r="E37" s="1120"/>
      <c r="F37" s="1120"/>
      <c r="H37" s="123"/>
    </row>
    <row r="38" spans="1:8" ht="14.25">
      <c r="A38" s="1118">
        <v>13</v>
      </c>
      <c r="B38" s="280" t="s">
        <v>1152</v>
      </c>
      <c r="C38" s="1121"/>
      <c r="D38" s="282"/>
      <c r="E38" s="279"/>
      <c r="F38" s="279"/>
      <c r="H38" s="123"/>
    </row>
    <row r="39" spans="1:8" ht="14.25">
      <c r="A39" s="1119"/>
      <c r="B39" s="288" t="s">
        <v>302</v>
      </c>
      <c r="C39" s="1122"/>
      <c r="D39" s="290"/>
      <c r="E39" s="287"/>
      <c r="F39" s="287"/>
      <c r="H39" s="123"/>
    </row>
    <row r="40" spans="1:8" ht="14.25">
      <c r="A40" s="1119"/>
      <c r="B40" s="288" t="s">
        <v>303</v>
      </c>
      <c r="C40" s="1122"/>
      <c r="D40" s="394">
        <v>2</v>
      </c>
      <c r="E40" s="287" t="s">
        <v>306</v>
      </c>
      <c r="F40" s="287">
        <v>2</v>
      </c>
      <c r="H40" s="123"/>
    </row>
    <row r="41" spans="1:8" ht="14.25">
      <c r="A41" s="1119"/>
      <c r="B41" s="288" t="s">
        <v>304</v>
      </c>
      <c r="C41" s="1122"/>
      <c r="D41" s="296"/>
      <c r="E41" s="287"/>
      <c r="F41" s="287"/>
      <c r="H41" s="123"/>
    </row>
    <row r="42" spans="1:8" ht="14.25">
      <c r="A42" s="1119"/>
      <c r="B42" s="284" t="s">
        <v>1153</v>
      </c>
      <c r="C42" s="1123"/>
      <c r="D42" s="293"/>
      <c r="E42" s="294"/>
      <c r="F42" s="294"/>
      <c r="H42" s="123"/>
    </row>
    <row r="43" spans="1:8" ht="14.25">
      <c r="A43" s="414" t="s">
        <v>1535</v>
      </c>
      <c r="B43" s="268" t="s">
        <v>307</v>
      </c>
      <c r="C43" s="269"/>
      <c r="D43" s="270"/>
      <c r="E43" s="130" t="s">
        <v>23</v>
      </c>
      <c r="F43" s="130">
        <v>1</v>
      </c>
      <c r="H43" s="123"/>
    </row>
    <row r="44" spans="1:8" ht="14.25">
      <c r="A44" s="414" t="s">
        <v>1536</v>
      </c>
      <c r="B44" s="268" t="s">
        <v>308</v>
      </c>
      <c r="C44" s="269" t="s">
        <v>1337</v>
      </c>
      <c r="D44" s="270"/>
      <c r="E44" s="130" t="s">
        <v>23</v>
      </c>
      <c r="F44" s="130">
        <v>1</v>
      </c>
      <c r="H44" s="123"/>
    </row>
    <row r="45" spans="1:8" ht="14.25">
      <c r="A45" s="404"/>
      <c r="B45" s="297" t="s">
        <v>1344</v>
      </c>
      <c r="C45" s="298"/>
      <c r="D45" s="299"/>
      <c r="E45" s="404"/>
      <c r="F45" s="404"/>
      <c r="H45" s="123"/>
    </row>
    <row r="46" spans="1:8" ht="14.25">
      <c r="A46" s="1124">
        <v>14</v>
      </c>
      <c r="B46" s="280" t="s">
        <v>52</v>
      </c>
      <c r="C46" s="281"/>
      <c r="D46" s="282"/>
      <c r="E46" s="279"/>
      <c r="F46" s="279"/>
      <c r="H46" s="123"/>
    </row>
    <row r="47" spans="1:8" ht="14.25">
      <c r="A47" s="1124"/>
      <c r="B47" s="288" t="s">
        <v>1151</v>
      </c>
      <c r="C47" s="289" t="s">
        <v>1333</v>
      </c>
      <c r="D47" s="290" t="s">
        <v>1339</v>
      </c>
      <c r="E47" s="287" t="s">
        <v>24</v>
      </c>
      <c r="F47" s="287">
        <v>132</v>
      </c>
      <c r="H47" s="123"/>
    </row>
    <row r="48" spans="1:8" ht="14.25">
      <c r="A48" s="1124"/>
      <c r="B48" s="284" t="s">
        <v>287</v>
      </c>
      <c r="C48" s="292"/>
      <c r="D48" s="293"/>
      <c r="E48" s="294"/>
      <c r="F48" s="294"/>
      <c r="H48" s="123"/>
    </row>
    <row r="49" spans="1:8" ht="14.25">
      <c r="A49" s="1124">
        <v>15</v>
      </c>
      <c r="B49" s="280" t="s">
        <v>52</v>
      </c>
      <c r="C49" s="281"/>
      <c r="D49" s="282"/>
      <c r="E49" s="279"/>
      <c r="F49" s="279"/>
      <c r="H49" s="123"/>
    </row>
    <row r="50" spans="1:8" ht="14.25">
      <c r="A50" s="1124"/>
      <c r="B50" s="288" t="s">
        <v>1151</v>
      </c>
      <c r="C50" s="289" t="s">
        <v>1337</v>
      </c>
      <c r="D50" s="290" t="s">
        <v>1339</v>
      </c>
      <c r="E50" s="287" t="s">
        <v>24</v>
      </c>
      <c r="F50" s="287">
        <v>31</v>
      </c>
      <c r="H50" s="123"/>
    </row>
    <row r="51" spans="1:8" ht="14.25">
      <c r="A51" s="1124"/>
      <c r="B51" s="284" t="s">
        <v>287</v>
      </c>
      <c r="C51" s="292"/>
      <c r="D51" s="293"/>
      <c r="E51" s="294"/>
      <c r="F51" s="294"/>
      <c r="H51" s="123"/>
    </row>
    <row r="52" spans="1:8" ht="14.25">
      <c r="A52" s="1124">
        <v>16</v>
      </c>
      <c r="B52" s="280" t="s">
        <v>52</v>
      </c>
      <c r="C52" s="281"/>
      <c r="D52" s="282"/>
      <c r="E52" s="279"/>
      <c r="F52" s="279"/>
      <c r="H52" s="123"/>
    </row>
    <row r="53" spans="1:8" ht="14.25">
      <c r="A53" s="1124"/>
      <c r="B53" s="288" t="s">
        <v>1151</v>
      </c>
      <c r="C53" s="289" t="s">
        <v>1334</v>
      </c>
      <c r="D53" s="290" t="s">
        <v>1339</v>
      </c>
      <c r="E53" s="287" t="s">
        <v>24</v>
      </c>
      <c r="F53" s="287">
        <v>25</v>
      </c>
      <c r="H53" s="123"/>
    </row>
    <row r="54" spans="1:8" ht="14.25">
      <c r="A54" s="1124"/>
      <c r="B54" s="284" t="s">
        <v>287</v>
      </c>
      <c r="C54" s="292"/>
      <c r="D54" s="293"/>
      <c r="E54" s="294"/>
      <c r="F54" s="294"/>
      <c r="H54" s="123"/>
    </row>
    <row r="55" spans="1:8" ht="14.25">
      <c r="A55" s="530">
        <v>17</v>
      </c>
      <c r="B55" s="268" t="s">
        <v>309</v>
      </c>
      <c r="C55" s="269" t="s">
        <v>1334</v>
      </c>
      <c r="D55" s="270"/>
      <c r="E55" s="130" t="s">
        <v>24</v>
      </c>
      <c r="F55" s="130">
        <v>16</v>
      </c>
      <c r="H55" s="123"/>
    </row>
    <row r="56" spans="1:8" ht="14.25">
      <c r="A56" s="1142">
        <v>18</v>
      </c>
      <c r="B56" s="280" t="s">
        <v>1150</v>
      </c>
      <c r="C56" s="281"/>
      <c r="D56" s="282"/>
      <c r="E56" s="279"/>
      <c r="F56" s="279"/>
      <c r="H56" s="123"/>
    </row>
    <row r="57" spans="1:8" ht="14.25">
      <c r="A57" s="1142"/>
      <c r="B57" s="288" t="s">
        <v>291</v>
      </c>
      <c r="C57" s="289" t="s">
        <v>1335</v>
      </c>
      <c r="D57" s="290" t="s">
        <v>1339</v>
      </c>
      <c r="E57" s="287" t="s">
        <v>23</v>
      </c>
      <c r="F57" s="287">
        <v>2</v>
      </c>
      <c r="H57" s="123"/>
    </row>
    <row r="58" spans="1:8" ht="14.25">
      <c r="A58" s="1142"/>
      <c r="B58" s="284" t="s">
        <v>1655</v>
      </c>
      <c r="C58" s="292"/>
      <c r="D58" s="293"/>
      <c r="E58" s="294"/>
      <c r="F58" s="294"/>
      <c r="H58" s="123"/>
    </row>
    <row r="59" spans="1:8" ht="14.25">
      <c r="A59" s="1142">
        <v>19</v>
      </c>
      <c r="B59" s="280" t="s">
        <v>1150</v>
      </c>
      <c r="C59" s="281"/>
      <c r="D59" s="282"/>
      <c r="E59" s="279"/>
      <c r="F59" s="279"/>
      <c r="H59" s="123"/>
    </row>
    <row r="60" spans="1:8" ht="14.25">
      <c r="A60" s="1142"/>
      <c r="B60" s="288" t="s">
        <v>310</v>
      </c>
      <c r="C60" s="289" t="s">
        <v>1340</v>
      </c>
      <c r="D60" s="290" t="s">
        <v>1339</v>
      </c>
      <c r="E60" s="287" t="s">
        <v>23</v>
      </c>
      <c r="F60" s="287">
        <v>2</v>
      </c>
      <c r="H60" s="123"/>
    </row>
    <row r="61" spans="1:8" ht="14.25">
      <c r="A61" s="1143"/>
      <c r="B61" s="284" t="s">
        <v>1656</v>
      </c>
      <c r="C61" s="292"/>
      <c r="D61" s="293"/>
      <c r="E61" s="294"/>
      <c r="F61" s="294"/>
      <c r="H61" s="123"/>
    </row>
    <row r="62" spans="1:8" ht="14.25">
      <c r="A62" s="531">
        <v>20</v>
      </c>
      <c r="B62" s="528" t="s">
        <v>1150</v>
      </c>
      <c r="C62" s="301"/>
      <c r="D62" s="296"/>
      <c r="E62" s="349"/>
      <c r="F62" s="349"/>
      <c r="H62" s="123"/>
    </row>
    <row r="63" spans="1:8" ht="14.25">
      <c r="A63" s="532"/>
      <c r="B63" s="288" t="s">
        <v>310</v>
      </c>
      <c r="C63" s="527" t="s">
        <v>1341</v>
      </c>
      <c r="D63" s="526" t="s">
        <v>1339</v>
      </c>
      <c r="E63" s="525" t="s">
        <v>23</v>
      </c>
      <c r="F63" s="525">
        <v>2</v>
      </c>
      <c r="H63" s="123"/>
    </row>
    <row r="64" spans="1:8" ht="14.25">
      <c r="A64" s="533"/>
      <c r="B64" s="529" t="s">
        <v>1656</v>
      </c>
      <c r="C64" s="301"/>
      <c r="D64" s="296"/>
      <c r="E64" s="349"/>
      <c r="F64" s="349"/>
      <c r="H64" s="123"/>
    </row>
    <row r="65" spans="1:8" ht="14.25">
      <c r="A65" s="1144">
        <v>21</v>
      </c>
      <c r="B65" s="280" t="s">
        <v>1150</v>
      </c>
      <c r="C65" s="281"/>
      <c r="D65" s="282"/>
      <c r="E65" s="279"/>
      <c r="F65" s="279"/>
      <c r="H65" s="123"/>
    </row>
    <row r="66" spans="1:8" ht="14.25">
      <c r="A66" s="1142"/>
      <c r="B66" s="288" t="s">
        <v>310</v>
      </c>
      <c r="C66" s="289" t="s">
        <v>1335</v>
      </c>
      <c r="D66" s="290" t="s">
        <v>1339</v>
      </c>
      <c r="E66" s="287" t="s">
        <v>23</v>
      </c>
      <c r="F66" s="287">
        <v>1</v>
      </c>
      <c r="H66" s="123"/>
    </row>
    <row r="67" spans="1:8" ht="14.25">
      <c r="A67" s="1142"/>
      <c r="B67" s="284" t="s">
        <v>1657</v>
      </c>
      <c r="C67" s="292"/>
      <c r="D67" s="293"/>
      <c r="E67" s="294"/>
      <c r="F67" s="294"/>
      <c r="H67" s="123"/>
    </row>
    <row r="68" spans="1:8" ht="14.25">
      <c r="A68" s="1124">
        <v>22</v>
      </c>
      <c r="B68" s="280" t="s">
        <v>1149</v>
      </c>
      <c r="C68" s="1121" t="s">
        <v>1342</v>
      </c>
      <c r="D68" s="1125" t="s">
        <v>1339</v>
      </c>
      <c r="E68" s="1118" t="s">
        <v>23</v>
      </c>
      <c r="F68" s="1118">
        <v>1</v>
      </c>
      <c r="H68" s="123"/>
    </row>
    <row r="69" spans="1:8" ht="14.25">
      <c r="A69" s="1124"/>
      <c r="B69" s="288" t="s">
        <v>57</v>
      </c>
      <c r="C69" s="1122"/>
      <c r="D69" s="1127"/>
      <c r="E69" s="1119"/>
      <c r="F69" s="1119"/>
      <c r="H69" s="123"/>
    </row>
    <row r="70" spans="1:8" ht="14.25">
      <c r="A70" s="1124"/>
      <c r="B70" s="288" t="s">
        <v>311</v>
      </c>
      <c r="C70" s="1122"/>
      <c r="D70" s="1127"/>
      <c r="E70" s="1119"/>
      <c r="F70" s="1119"/>
      <c r="H70" s="123"/>
    </row>
    <row r="71" spans="1:8" ht="14.25">
      <c r="A71" s="1124"/>
      <c r="B71" s="288" t="s">
        <v>312</v>
      </c>
      <c r="C71" s="1122"/>
      <c r="D71" s="1127"/>
      <c r="E71" s="1119"/>
      <c r="F71" s="1119"/>
      <c r="H71" s="123"/>
    </row>
    <row r="72" spans="1:8" ht="14.25">
      <c r="A72" s="1124"/>
      <c r="B72" s="284" t="s">
        <v>313</v>
      </c>
      <c r="C72" s="1123"/>
      <c r="D72" s="1126"/>
      <c r="E72" s="1120"/>
      <c r="F72" s="1120"/>
      <c r="H72" s="123"/>
    </row>
    <row r="73" spans="1:8" ht="14.25">
      <c r="A73" s="1124">
        <v>23</v>
      </c>
      <c r="B73" s="280" t="s">
        <v>314</v>
      </c>
      <c r="C73" s="1121" t="s">
        <v>1345</v>
      </c>
      <c r="D73" s="1125"/>
      <c r="E73" s="1118" t="s">
        <v>23</v>
      </c>
      <c r="F73" s="1118">
        <v>4</v>
      </c>
      <c r="H73" s="123"/>
    </row>
    <row r="74" spans="1:8" ht="25.5">
      <c r="A74" s="1124"/>
      <c r="B74" s="284" t="s">
        <v>1658</v>
      </c>
      <c r="C74" s="1123"/>
      <c r="D74" s="1126"/>
      <c r="E74" s="1120"/>
      <c r="F74" s="1120"/>
      <c r="H74" s="123"/>
    </row>
    <row r="75" spans="1:8" ht="14.25">
      <c r="A75" s="521">
        <v>24</v>
      </c>
      <c r="B75" s="232" t="s">
        <v>1348</v>
      </c>
      <c r="C75" s="278"/>
      <c r="D75" s="300"/>
      <c r="E75" s="130"/>
      <c r="F75" s="130"/>
      <c r="H75" s="123"/>
    </row>
    <row r="76" spans="1:8" ht="14.25">
      <c r="A76" s="413" t="s">
        <v>1397</v>
      </c>
      <c r="B76" s="268" t="s">
        <v>1148</v>
      </c>
      <c r="C76" s="269" t="s">
        <v>1334</v>
      </c>
      <c r="D76" s="270"/>
      <c r="E76" s="201" t="s">
        <v>23</v>
      </c>
      <c r="F76" s="130">
        <v>19</v>
      </c>
      <c r="H76" s="123"/>
    </row>
    <row r="77" spans="1:8" ht="14.25">
      <c r="A77" s="413" t="s">
        <v>1659</v>
      </c>
      <c r="B77" s="268" t="s">
        <v>1148</v>
      </c>
      <c r="C77" s="269" t="s">
        <v>1337</v>
      </c>
      <c r="D77" s="270"/>
      <c r="E77" s="201" t="s">
        <v>23</v>
      </c>
      <c r="F77" s="130">
        <v>3</v>
      </c>
      <c r="H77" s="123"/>
    </row>
    <row r="78" spans="1:8" ht="14.25">
      <c r="A78" s="413" t="s">
        <v>1660</v>
      </c>
      <c r="B78" s="268" t="s">
        <v>1148</v>
      </c>
      <c r="C78" s="269" t="s">
        <v>1333</v>
      </c>
      <c r="D78" s="270"/>
      <c r="E78" s="201" t="s">
        <v>23</v>
      </c>
      <c r="F78" s="130">
        <v>4</v>
      </c>
      <c r="H78" s="123"/>
    </row>
    <row r="79" spans="1:8" ht="14.25">
      <c r="A79" s="413" t="s">
        <v>1661</v>
      </c>
      <c r="B79" s="268" t="s">
        <v>1147</v>
      </c>
      <c r="C79" s="269" t="s">
        <v>1334</v>
      </c>
      <c r="D79" s="270"/>
      <c r="E79" s="201" t="s">
        <v>23</v>
      </c>
      <c r="F79" s="130">
        <v>8</v>
      </c>
      <c r="H79" s="123"/>
    </row>
    <row r="80" spans="1:8" ht="14.25">
      <c r="A80" s="413" t="s">
        <v>1662</v>
      </c>
      <c r="B80" s="268" t="s">
        <v>1146</v>
      </c>
      <c r="C80" s="269" t="s">
        <v>1338</v>
      </c>
      <c r="D80" s="270"/>
      <c r="E80" s="201" t="s">
        <v>23</v>
      </c>
      <c r="F80" s="130">
        <v>3</v>
      </c>
      <c r="H80" s="123"/>
    </row>
    <row r="81" spans="1:8" ht="14.25">
      <c r="A81" s="413" t="s">
        <v>1663</v>
      </c>
      <c r="B81" s="268" t="s">
        <v>1145</v>
      </c>
      <c r="C81" s="269" t="s">
        <v>1346</v>
      </c>
      <c r="D81" s="270"/>
      <c r="E81" s="201" t="s">
        <v>23</v>
      </c>
      <c r="F81" s="130">
        <v>3</v>
      </c>
      <c r="H81" s="123"/>
    </row>
    <row r="82" spans="1:8" ht="14.25">
      <c r="A82" s="413" t="s">
        <v>1664</v>
      </c>
      <c r="B82" s="268" t="s">
        <v>1145</v>
      </c>
      <c r="C82" s="269" t="s">
        <v>1338</v>
      </c>
      <c r="D82" s="270"/>
      <c r="E82" s="201" t="s">
        <v>23</v>
      </c>
      <c r="F82" s="130">
        <v>1</v>
      </c>
      <c r="H82" s="123"/>
    </row>
    <row r="83" spans="1:8" ht="14.25">
      <c r="A83" s="413" t="s">
        <v>1665</v>
      </c>
      <c r="B83" s="268" t="s">
        <v>1145</v>
      </c>
      <c r="C83" s="269" t="s">
        <v>1347</v>
      </c>
      <c r="D83" s="270"/>
      <c r="E83" s="201" t="s">
        <v>23</v>
      </c>
      <c r="F83" s="130">
        <v>2</v>
      </c>
      <c r="H83" s="123"/>
    </row>
    <row r="84" spans="1:8" ht="14.25">
      <c r="A84" s="413" t="s">
        <v>1666</v>
      </c>
      <c r="B84" s="280" t="s">
        <v>1144</v>
      </c>
      <c r="C84" s="1121" t="s">
        <v>1334</v>
      </c>
      <c r="D84" s="1125"/>
      <c r="E84" s="279" t="s">
        <v>23</v>
      </c>
      <c r="F84" s="1118">
        <v>2</v>
      </c>
      <c r="H84" s="123"/>
    </row>
    <row r="85" spans="1:8" ht="14.25">
      <c r="A85" s="283"/>
      <c r="B85" s="284" t="s">
        <v>1143</v>
      </c>
      <c r="C85" s="1123"/>
      <c r="D85" s="1126"/>
      <c r="E85" s="283"/>
      <c r="F85" s="1120"/>
      <c r="H85" s="123"/>
    </row>
    <row r="86" spans="1:8" ht="14.25">
      <c r="A86" s="522" t="s">
        <v>1667</v>
      </c>
      <c r="B86" s="1145" t="s">
        <v>1142</v>
      </c>
      <c r="C86" s="1121">
        <v>250</v>
      </c>
      <c r="D86" s="1125"/>
      <c r="E86" s="279" t="s">
        <v>23</v>
      </c>
      <c r="F86" s="1118">
        <v>2</v>
      </c>
      <c r="H86" s="123"/>
    </row>
    <row r="87" spans="1:8" ht="14.25">
      <c r="A87" s="283"/>
      <c r="B87" s="1146"/>
      <c r="C87" s="1123"/>
      <c r="D87" s="1126"/>
      <c r="E87" s="283"/>
      <c r="F87" s="1120"/>
      <c r="H87" s="123"/>
    </row>
    <row r="88" spans="1:8" ht="14.25">
      <c r="A88" s="130">
        <v>25</v>
      </c>
      <c r="B88" s="268" t="s">
        <v>293</v>
      </c>
      <c r="C88" s="269"/>
      <c r="D88" s="270"/>
      <c r="E88" s="130" t="s">
        <v>328</v>
      </c>
      <c r="F88" s="130">
        <v>472</v>
      </c>
      <c r="H88" s="123"/>
    </row>
    <row r="89" spans="1:8" ht="14.25">
      <c r="A89" s="130">
        <v>26</v>
      </c>
      <c r="B89" s="268" t="s">
        <v>295</v>
      </c>
      <c r="C89" s="269"/>
      <c r="D89" s="270"/>
      <c r="E89" s="130" t="s">
        <v>24</v>
      </c>
      <c r="F89" s="130">
        <v>188</v>
      </c>
      <c r="H89" s="123"/>
    </row>
    <row r="90" spans="1:8" ht="14.25">
      <c r="A90" s="130">
        <v>27</v>
      </c>
      <c r="B90" s="268" t="s">
        <v>1135</v>
      </c>
      <c r="C90" s="269"/>
      <c r="D90" s="270"/>
      <c r="E90" s="130" t="s">
        <v>328</v>
      </c>
      <c r="F90" s="130">
        <v>38</v>
      </c>
      <c r="H90" s="123"/>
    </row>
    <row r="91" spans="1:8" ht="14.25">
      <c r="A91" s="130">
        <v>28</v>
      </c>
      <c r="B91" s="268" t="s">
        <v>56</v>
      </c>
      <c r="C91" s="269"/>
      <c r="D91" s="270"/>
      <c r="E91" s="130" t="s">
        <v>328</v>
      </c>
      <c r="F91" s="130">
        <v>76</v>
      </c>
      <c r="H91" s="123"/>
    </row>
    <row r="92" spans="1:8" ht="14.25">
      <c r="A92" s="130">
        <v>29</v>
      </c>
      <c r="B92" s="268" t="s">
        <v>294</v>
      </c>
      <c r="C92" s="269"/>
      <c r="D92" s="270"/>
      <c r="E92" s="130" t="s">
        <v>328</v>
      </c>
      <c r="F92" s="130">
        <v>358</v>
      </c>
      <c r="H92" s="123"/>
    </row>
    <row r="93" spans="1:8" ht="14.25">
      <c r="A93" s="1118">
        <v>30</v>
      </c>
      <c r="B93" s="280" t="s">
        <v>296</v>
      </c>
      <c r="C93" s="1121"/>
      <c r="D93" s="1125"/>
      <c r="E93" s="1118" t="s">
        <v>328</v>
      </c>
      <c r="F93" s="1118">
        <v>358</v>
      </c>
      <c r="H93" s="123"/>
    </row>
    <row r="94" spans="1:8" ht="14.25">
      <c r="A94" s="1119"/>
      <c r="B94" s="288" t="s">
        <v>297</v>
      </c>
      <c r="C94" s="1122"/>
      <c r="D94" s="1127"/>
      <c r="E94" s="1119"/>
      <c r="F94" s="1119"/>
      <c r="H94" s="123"/>
    </row>
    <row r="95" spans="1:8" ht="14.25">
      <c r="A95" s="1119"/>
      <c r="B95" s="288" t="s">
        <v>298</v>
      </c>
      <c r="C95" s="1122"/>
      <c r="D95" s="1127"/>
      <c r="E95" s="1119"/>
      <c r="F95" s="1119"/>
      <c r="H95" s="123"/>
    </row>
    <row r="96" spans="1:8" ht="14.25">
      <c r="A96" s="1120"/>
      <c r="B96" s="284" t="s">
        <v>316</v>
      </c>
      <c r="C96" s="1123"/>
      <c r="D96" s="1126"/>
      <c r="E96" s="1120"/>
      <c r="F96" s="1120"/>
      <c r="H96" s="123"/>
    </row>
    <row r="97" spans="1:8" ht="14.25">
      <c r="A97" s="1124">
        <v>31</v>
      </c>
      <c r="B97" s="280" t="s">
        <v>317</v>
      </c>
      <c r="C97" s="1121">
        <v>500</v>
      </c>
      <c r="D97" s="1125"/>
      <c r="E97" s="1118" t="s">
        <v>23</v>
      </c>
      <c r="F97" s="1118">
        <v>1</v>
      </c>
      <c r="H97" s="123"/>
    </row>
    <row r="98" spans="1:8" ht="14.25">
      <c r="A98" s="1124"/>
      <c r="B98" s="288" t="s">
        <v>318</v>
      </c>
      <c r="C98" s="1122"/>
      <c r="D98" s="1127"/>
      <c r="E98" s="1119"/>
      <c r="F98" s="1119"/>
      <c r="H98" s="123"/>
    </row>
    <row r="99" spans="1:8" ht="14.25">
      <c r="A99" s="1124"/>
      <c r="B99" s="284" t="s">
        <v>319</v>
      </c>
      <c r="C99" s="1123"/>
      <c r="D99" s="1126"/>
      <c r="E99" s="1120"/>
      <c r="F99" s="1120"/>
      <c r="H99" s="123"/>
    </row>
    <row r="100" spans="1:8" ht="14.25">
      <c r="A100" s="130">
        <v>32</v>
      </c>
      <c r="B100" s="268" t="s">
        <v>1141</v>
      </c>
      <c r="C100" s="269">
        <v>250</v>
      </c>
      <c r="D100" s="270"/>
      <c r="E100" s="130" t="s">
        <v>53</v>
      </c>
      <c r="F100" s="130">
        <v>1</v>
      </c>
      <c r="H100" s="123"/>
    </row>
    <row r="101" spans="1:8" ht="14.25">
      <c r="A101" s="130">
        <v>33</v>
      </c>
      <c r="B101" s="268" t="s">
        <v>320</v>
      </c>
      <c r="C101" s="269"/>
      <c r="D101" s="270"/>
      <c r="E101" s="130" t="s">
        <v>14</v>
      </c>
      <c r="F101" s="130">
        <v>1</v>
      </c>
      <c r="H101" s="123"/>
    </row>
    <row r="102" spans="1:8" ht="14.25">
      <c r="A102" s="130">
        <v>34</v>
      </c>
      <c r="B102" s="268" t="s">
        <v>321</v>
      </c>
      <c r="C102" s="269">
        <v>150</v>
      </c>
      <c r="D102" s="271" t="s">
        <v>1339</v>
      </c>
      <c r="E102" s="130" t="s">
        <v>24</v>
      </c>
      <c r="F102" s="130">
        <v>31</v>
      </c>
      <c r="H102" s="123"/>
    </row>
    <row r="103" spans="1:8" ht="14.25">
      <c r="A103" s="1118">
        <v>35</v>
      </c>
      <c r="B103" s="280" t="s">
        <v>301</v>
      </c>
      <c r="C103" s="1121"/>
      <c r="D103" s="296"/>
      <c r="E103" s="279"/>
      <c r="F103" s="279"/>
      <c r="H103" s="123"/>
    </row>
    <row r="104" spans="1:8" ht="14.25">
      <c r="A104" s="1119"/>
      <c r="B104" s="288" t="s">
        <v>302</v>
      </c>
      <c r="C104" s="1122"/>
      <c r="D104" s="296"/>
      <c r="E104" s="287"/>
      <c r="F104" s="287"/>
      <c r="H104" s="123"/>
    </row>
    <row r="105" spans="1:8" ht="14.25">
      <c r="A105" s="1119"/>
      <c r="B105" s="288" t="s">
        <v>303</v>
      </c>
      <c r="C105" s="1122"/>
      <c r="D105" s="296"/>
      <c r="E105" s="287" t="s">
        <v>306</v>
      </c>
      <c r="F105" s="287">
        <v>2</v>
      </c>
      <c r="H105" s="123"/>
    </row>
    <row r="106" spans="1:8" ht="14.25">
      <c r="A106" s="1119"/>
      <c r="B106" s="288" t="s">
        <v>304</v>
      </c>
      <c r="C106" s="1122"/>
      <c r="D106" s="296"/>
      <c r="E106" s="287"/>
      <c r="F106" s="287"/>
      <c r="H106" s="123"/>
    </row>
    <row r="107" spans="1:8" ht="14.25">
      <c r="A107" s="1119"/>
      <c r="B107" s="284" t="s">
        <v>305</v>
      </c>
      <c r="C107" s="1123"/>
      <c r="D107" s="301"/>
      <c r="E107" s="294"/>
      <c r="F107" s="294"/>
      <c r="H107" s="123"/>
    </row>
    <row r="108" spans="1:8" ht="14.25">
      <c r="A108" s="414" t="s">
        <v>1668</v>
      </c>
      <c r="B108" s="268" t="s">
        <v>307</v>
      </c>
      <c r="C108" s="269"/>
      <c r="D108" s="270"/>
      <c r="E108" s="130" t="s">
        <v>23</v>
      </c>
      <c r="F108" s="130">
        <v>1</v>
      </c>
      <c r="H108" s="123"/>
    </row>
    <row r="109" spans="1:8" ht="14.25">
      <c r="A109" s="414" t="s">
        <v>1669</v>
      </c>
      <c r="B109" s="268" t="s">
        <v>322</v>
      </c>
      <c r="C109" s="269"/>
      <c r="D109" s="270"/>
      <c r="E109" s="130" t="s">
        <v>23</v>
      </c>
      <c r="F109" s="130">
        <v>1</v>
      </c>
      <c r="H109" s="123"/>
    </row>
    <row r="110" spans="1:8" ht="14.25">
      <c r="A110" s="404"/>
      <c r="B110" s="251" t="s">
        <v>1537</v>
      </c>
      <c r="C110" s="298"/>
      <c r="D110" s="299"/>
      <c r="E110" s="404"/>
      <c r="F110" s="404"/>
      <c r="H110" s="123"/>
    </row>
    <row r="111" spans="1:8" ht="14.25">
      <c r="A111" s="1124">
        <v>36</v>
      </c>
      <c r="B111" s="280" t="s">
        <v>323</v>
      </c>
      <c r="C111" s="1121" t="s">
        <v>1350</v>
      </c>
      <c r="D111" s="1125" t="s">
        <v>1339</v>
      </c>
      <c r="E111" s="1118" t="s">
        <v>24</v>
      </c>
      <c r="F111" s="1118">
        <v>28</v>
      </c>
      <c r="H111" s="123"/>
    </row>
    <row r="112" spans="1:8" ht="14.25">
      <c r="A112" s="1124"/>
      <c r="B112" s="284" t="s">
        <v>1140</v>
      </c>
      <c r="C112" s="1123"/>
      <c r="D112" s="1126"/>
      <c r="E112" s="1120"/>
      <c r="F112" s="1120"/>
      <c r="H112" s="123"/>
    </row>
    <row r="113" spans="1:8" ht="14.25">
      <c r="A113" s="1124">
        <v>37</v>
      </c>
      <c r="B113" s="280" t="s">
        <v>325</v>
      </c>
      <c r="C113" s="1121" t="s">
        <v>1351</v>
      </c>
      <c r="D113" s="1125" t="s">
        <v>1339</v>
      </c>
      <c r="E113" s="1118" t="s">
        <v>326</v>
      </c>
      <c r="F113" s="1118">
        <v>1</v>
      </c>
      <c r="H113" s="123"/>
    </row>
    <row r="114" spans="1:8" ht="14.25">
      <c r="A114" s="1124"/>
      <c r="B114" s="284" t="s">
        <v>324</v>
      </c>
      <c r="C114" s="1123"/>
      <c r="D114" s="1126"/>
      <c r="E114" s="1120"/>
      <c r="F114" s="1120"/>
      <c r="H114" s="123"/>
    </row>
    <row r="115" spans="1:8" ht="14.25">
      <c r="A115" s="1124">
        <v>38</v>
      </c>
      <c r="B115" s="280" t="s">
        <v>1139</v>
      </c>
      <c r="C115" s="1121" t="s">
        <v>1352</v>
      </c>
      <c r="D115" s="1125"/>
      <c r="E115" s="1118" t="s">
        <v>23</v>
      </c>
      <c r="F115" s="1118">
        <v>1</v>
      </c>
      <c r="H115" s="123"/>
    </row>
    <row r="116" spans="1:8" ht="14.25">
      <c r="A116" s="1124"/>
      <c r="B116" s="284" t="s">
        <v>327</v>
      </c>
      <c r="C116" s="1123"/>
      <c r="D116" s="1126"/>
      <c r="E116" s="1120"/>
      <c r="F116" s="1120"/>
      <c r="H116" s="123"/>
    </row>
    <row r="117" spans="1:8" ht="14.25">
      <c r="A117" s="1124">
        <v>39</v>
      </c>
      <c r="B117" s="280" t="s">
        <v>1138</v>
      </c>
      <c r="C117" s="1121" t="s">
        <v>1350</v>
      </c>
      <c r="D117" s="1125"/>
      <c r="E117" s="1118" t="s">
        <v>23</v>
      </c>
      <c r="F117" s="1118">
        <v>1</v>
      </c>
      <c r="H117" s="123"/>
    </row>
    <row r="118" spans="1:8" ht="14.25">
      <c r="A118" s="1124"/>
      <c r="B118" s="284" t="s">
        <v>1349</v>
      </c>
      <c r="C118" s="1123"/>
      <c r="D118" s="1126"/>
      <c r="E118" s="1120"/>
      <c r="F118" s="1120"/>
      <c r="H118" s="123"/>
    </row>
    <row r="119" spans="1:8" ht="14.25">
      <c r="A119" s="1124">
        <v>40</v>
      </c>
      <c r="B119" s="280" t="s">
        <v>1136</v>
      </c>
      <c r="C119" s="1121" t="s">
        <v>1353</v>
      </c>
      <c r="D119" s="1125"/>
      <c r="E119" s="1118" t="s">
        <v>24</v>
      </c>
      <c r="F119" s="1118">
        <v>6</v>
      </c>
      <c r="H119" s="123"/>
    </row>
    <row r="120" spans="1:8" ht="14.25">
      <c r="A120" s="1124"/>
      <c r="B120" s="284" t="s">
        <v>1137</v>
      </c>
      <c r="C120" s="1123"/>
      <c r="D120" s="1126"/>
      <c r="E120" s="1120"/>
      <c r="F120" s="1120"/>
      <c r="H120" s="123"/>
    </row>
    <row r="121" spans="1:8" ht="14.25">
      <c r="A121" s="130">
        <v>41</v>
      </c>
      <c r="B121" s="268" t="s">
        <v>293</v>
      </c>
      <c r="C121" s="269"/>
      <c r="D121" s="270"/>
      <c r="E121" s="130" t="s">
        <v>328</v>
      </c>
      <c r="F121" s="130">
        <v>70</v>
      </c>
      <c r="H121" s="123"/>
    </row>
    <row r="122" spans="1:8" ht="14.25">
      <c r="A122" s="130">
        <v>42</v>
      </c>
      <c r="B122" s="268" t="s">
        <v>295</v>
      </c>
      <c r="C122" s="269"/>
      <c r="D122" s="270"/>
      <c r="E122" s="130" t="s">
        <v>24</v>
      </c>
      <c r="F122" s="130">
        <v>28</v>
      </c>
      <c r="H122" s="123"/>
    </row>
    <row r="123" spans="1:8" ht="14.25">
      <c r="A123" s="130">
        <v>43</v>
      </c>
      <c r="B123" s="268" t="s">
        <v>1135</v>
      </c>
      <c r="C123" s="269"/>
      <c r="D123" s="270"/>
      <c r="E123" s="130" t="s">
        <v>328</v>
      </c>
      <c r="F123" s="130">
        <v>6</v>
      </c>
      <c r="H123" s="123"/>
    </row>
    <row r="124" spans="1:8" ht="14.25">
      <c r="A124" s="130">
        <v>44</v>
      </c>
      <c r="B124" s="268" t="s">
        <v>56</v>
      </c>
      <c r="C124" s="269"/>
      <c r="D124" s="270"/>
      <c r="E124" s="130" t="s">
        <v>328</v>
      </c>
      <c r="F124" s="130">
        <v>12</v>
      </c>
      <c r="H124" s="123"/>
    </row>
    <row r="125" spans="1:8" ht="14.25">
      <c r="A125" s="1124">
        <v>45</v>
      </c>
      <c r="B125" s="280" t="s">
        <v>296</v>
      </c>
      <c r="C125" s="1121"/>
      <c r="D125" s="1125"/>
      <c r="E125" s="1118" t="s">
        <v>328</v>
      </c>
      <c r="F125" s="1118">
        <v>42</v>
      </c>
      <c r="H125" s="123"/>
    </row>
    <row r="126" spans="1:8" ht="14.25">
      <c r="A126" s="1124"/>
      <c r="B126" s="288" t="s">
        <v>297</v>
      </c>
      <c r="C126" s="1122"/>
      <c r="D126" s="1127"/>
      <c r="E126" s="1119"/>
      <c r="F126" s="1119"/>
      <c r="H126" s="123"/>
    </row>
    <row r="127" spans="1:8" ht="14.25">
      <c r="A127" s="1124"/>
      <c r="B127" s="288" t="s">
        <v>298</v>
      </c>
      <c r="C127" s="1122"/>
      <c r="D127" s="1127"/>
      <c r="E127" s="1119"/>
      <c r="F127" s="1119"/>
      <c r="H127" s="123"/>
    </row>
    <row r="128" spans="1:8" ht="14.25">
      <c r="A128" s="1124"/>
      <c r="B128" s="284" t="s">
        <v>316</v>
      </c>
      <c r="C128" s="1123"/>
      <c r="D128" s="1126"/>
      <c r="E128" s="1120"/>
      <c r="F128" s="1120"/>
      <c r="H128" s="123"/>
    </row>
    <row r="129" spans="1:8" ht="14.25">
      <c r="A129" s="130">
        <v>46</v>
      </c>
      <c r="B129" s="268" t="s">
        <v>294</v>
      </c>
      <c r="C129" s="269"/>
      <c r="D129" s="270"/>
      <c r="E129" s="130" t="s">
        <v>328</v>
      </c>
      <c r="F129" s="130">
        <v>42</v>
      </c>
      <c r="H129" s="123"/>
    </row>
    <row r="130" spans="1:8" ht="14.25">
      <c r="A130" s="1118">
        <v>47</v>
      </c>
      <c r="B130" s="280" t="s">
        <v>301</v>
      </c>
      <c r="C130" s="1147"/>
      <c r="D130" s="282"/>
      <c r="E130" s="279"/>
      <c r="F130" s="279"/>
      <c r="H130" s="123"/>
    </row>
    <row r="131" spans="1:8" ht="14.25">
      <c r="A131" s="1119"/>
      <c r="B131" s="288" t="s">
        <v>302</v>
      </c>
      <c r="C131" s="1148"/>
      <c r="D131" s="290"/>
      <c r="E131" s="287"/>
      <c r="F131" s="287"/>
      <c r="H131" s="123"/>
    </row>
    <row r="132" spans="1:8" ht="14.25">
      <c r="A132" s="1119"/>
      <c r="B132" s="288" t="s">
        <v>303</v>
      </c>
      <c r="C132" s="1148"/>
      <c r="D132" s="290">
        <v>2</v>
      </c>
      <c r="E132" s="287" t="s">
        <v>306</v>
      </c>
      <c r="F132" s="287">
        <v>2</v>
      </c>
      <c r="H132" s="123"/>
    </row>
    <row r="133" spans="1:8" ht="14.25">
      <c r="A133" s="1119"/>
      <c r="B133" s="288" t="s">
        <v>304</v>
      </c>
      <c r="C133" s="1148"/>
      <c r="D133" s="296"/>
      <c r="E133" s="287"/>
      <c r="F133" s="287"/>
      <c r="H133" s="123"/>
    </row>
    <row r="134" spans="1:8" ht="14.25">
      <c r="A134" s="1119"/>
      <c r="B134" s="284" t="s">
        <v>305</v>
      </c>
      <c r="C134" s="1149"/>
      <c r="D134" s="293"/>
      <c r="E134" s="294"/>
      <c r="F134" s="294"/>
      <c r="H134" s="123"/>
    </row>
    <row r="135" spans="1:8" ht="14.25">
      <c r="A135" s="414" t="s">
        <v>1670</v>
      </c>
      <c r="B135" s="268" t="s">
        <v>307</v>
      </c>
      <c r="C135" s="269"/>
      <c r="D135" s="270"/>
      <c r="E135" s="130" t="s">
        <v>23</v>
      </c>
      <c r="F135" s="130">
        <v>1</v>
      </c>
      <c r="H135" s="123"/>
    </row>
    <row r="136" spans="1:8" ht="14.25">
      <c r="A136" s="414" t="s">
        <v>1671</v>
      </c>
      <c r="B136" s="268" t="s">
        <v>308</v>
      </c>
      <c r="C136" s="269" t="s">
        <v>1337</v>
      </c>
      <c r="D136" s="270"/>
      <c r="E136" s="130" t="s">
        <v>23</v>
      </c>
      <c r="F136" s="130">
        <v>1</v>
      </c>
      <c r="H136" s="123"/>
    </row>
    <row r="137" spans="1:8">
      <c r="A137" s="35">
        <v>48</v>
      </c>
      <c r="B137" s="272" t="s">
        <v>54</v>
      </c>
      <c r="C137" s="273"/>
      <c r="D137" s="274"/>
      <c r="E137" s="33" t="s">
        <v>14</v>
      </c>
      <c r="F137" s="36">
        <v>1</v>
      </c>
      <c r="G137" s="37"/>
      <c r="H137" s="10"/>
    </row>
    <row r="138" spans="1:8" ht="13.5" thickBot="1">
      <c r="A138" s="26"/>
      <c r="B138" s="275"/>
      <c r="C138" s="276"/>
      <c r="D138" s="277"/>
      <c r="E138" s="28"/>
      <c r="F138" s="28"/>
      <c r="G138" s="10"/>
      <c r="H138" s="10"/>
    </row>
    <row r="139" spans="1:8" ht="15" thickTop="1">
      <c r="A139" s="2"/>
      <c r="B139" s="2"/>
      <c r="C139" s="2"/>
      <c r="D139" s="2"/>
      <c r="E139" s="2"/>
      <c r="F139" s="2"/>
    </row>
    <row r="140" spans="1:8" ht="14.25">
      <c r="A140" s="2"/>
      <c r="B140" s="224" t="s">
        <v>1810</v>
      </c>
    </row>
    <row r="141" spans="1:8">
      <c r="B141" s="226" t="s">
        <v>1324</v>
      </c>
    </row>
    <row r="142" spans="1:8">
      <c r="B142" s="227"/>
    </row>
    <row r="143" spans="1:8">
      <c r="B143" s="227"/>
    </row>
    <row r="144" spans="1:8">
      <c r="B144" s="224" t="s">
        <v>1811</v>
      </c>
    </row>
    <row r="145" spans="2:2">
      <c r="B145" s="226" t="s">
        <v>1324</v>
      </c>
    </row>
    <row r="146" spans="2:2">
      <c r="B146" s="227" t="s">
        <v>1326</v>
      </c>
    </row>
  </sheetData>
  <mergeCells count="83">
    <mergeCell ref="A130:A134"/>
    <mergeCell ref="C130:C134"/>
    <mergeCell ref="A125:A128"/>
    <mergeCell ref="C125:C128"/>
    <mergeCell ref="D125:D128"/>
    <mergeCell ref="E125:E128"/>
    <mergeCell ref="F125:F128"/>
    <mergeCell ref="A119:A120"/>
    <mergeCell ref="C119:C120"/>
    <mergeCell ref="D119:D120"/>
    <mergeCell ref="E119:E120"/>
    <mergeCell ref="F119:F120"/>
    <mergeCell ref="A117:A118"/>
    <mergeCell ref="C117:C118"/>
    <mergeCell ref="D117:D118"/>
    <mergeCell ref="E117:E118"/>
    <mergeCell ref="F117:F118"/>
    <mergeCell ref="A115:A116"/>
    <mergeCell ref="C115:C116"/>
    <mergeCell ref="D115:D116"/>
    <mergeCell ref="E115:E116"/>
    <mergeCell ref="F115:F116"/>
    <mergeCell ref="E111:E112"/>
    <mergeCell ref="F111:F112"/>
    <mergeCell ref="A113:A114"/>
    <mergeCell ref="C113:C114"/>
    <mergeCell ref="D113:D114"/>
    <mergeCell ref="E113:E114"/>
    <mergeCell ref="F113:F114"/>
    <mergeCell ref="A103:A107"/>
    <mergeCell ref="C103:C107"/>
    <mergeCell ref="A111:A112"/>
    <mergeCell ref="C111:C112"/>
    <mergeCell ref="D111:D112"/>
    <mergeCell ref="A97:A99"/>
    <mergeCell ref="C97:C99"/>
    <mergeCell ref="D97:D99"/>
    <mergeCell ref="E97:E99"/>
    <mergeCell ref="F97:F99"/>
    <mergeCell ref="A93:A96"/>
    <mergeCell ref="C93:C96"/>
    <mergeCell ref="D93:D96"/>
    <mergeCell ref="E93:E96"/>
    <mergeCell ref="F93:F96"/>
    <mergeCell ref="C84:C85"/>
    <mergeCell ref="D84:D85"/>
    <mergeCell ref="F84:F85"/>
    <mergeCell ref="B86:B87"/>
    <mergeCell ref="C86:C87"/>
    <mergeCell ref="D86:D87"/>
    <mergeCell ref="F86:F87"/>
    <mergeCell ref="A56:A58"/>
    <mergeCell ref="A59:A61"/>
    <mergeCell ref="A65:A67"/>
    <mergeCell ref="A68:A72"/>
    <mergeCell ref="C68:C72"/>
    <mergeCell ref="A46:A48"/>
    <mergeCell ref="A49:A51"/>
    <mergeCell ref="C33:C37"/>
    <mergeCell ref="D33:D37"/>
    <mergeCell ref="A52:A54"/>
    <mergeCell ref="A33:A37"/>
    <mergeCell ref="A11:A13"/>
    <mergeCell ref="B11:B13"/>
    <mergeCell ref="E11:E13"/>
    <mergeCell ref="F11:F13"/>
    <mergeCell ref="A18:A20"/>
    <mergeCell ref="B14:D14"/>
    <mergeCell ref="E68:E72"/>
    <mergeCell ref="F68:F72"/>
    <mergeCell ref="A73:A74"/>
    <mergeCell ref="C73:C74"/>
    <mergeCell ref="E73:E74"/>
    <mergeCell ref="F73:F74"/>
    <mergeCell ref="D73:D74"/>
    <mergeCell ref="D68:D72"/>
    <mergeCell ref="E33:E37"/>
    <mergeCell ref="F33:F37"/>
    <mergeCell ref="A38:A42"/>
    <mergeCell ref="C38:C42"/>
    <mergeCell ref="A16:A17"/>
    <mergeCell ref="A21:A23"/>
    <mergeCell ref="A24:A25"/>
  </mergeCells>
  <conditionalFormatting sqref="A9:A10">
    <cfRule type="cellIs" dxfId="8" priority="2" stopIfTrue="1" operator="equal">
      <formula>0</formula>
    </cfRule>
  </conditionalFormatting>
  <printOptions horizontalCentered="1"/>
  <pageMargins left="0.31496062992125984" right="0.31496062992125984" top="0.94488188976377963" bottom="0.35433070866141736" header="0.31496062992125984" footer="0.31496062992125984"/>
  <pageSetup paperSize="9" fitToHeight="0" orientation="landscape" r:id="rId1"/>
  <rowBreaks count="1" manualBreakCount="1">
    <brk id="58" max="16383" man="1"/>
  </rowBreaks>
  <ignoredErrors>
    <ignoredError sqref="A43:A44" twoDigitTextYear="1"/>
  </ignoredErrors>
</worksheet>
</file>

<file path=xl/worksheets/sheet5.xml><?xml version="1.0" encoding="utf-8"?>
<worksheet xmlns="http://schemas.openxmlformats.org/spreadsheetml/2006/main" xmlns:r="http://schemas.openxmlformats.org/officeDocument/2006/relationships">
  <sheetPr>
    <pageSetUpPr fitToPage="1"/>
  </sheetPr>
  <dimension ref="A1:G69"/>
  <sheetViews>
    <sheetView view="pageBreakPreview" zoomScale="75" zoomScaleNormal="75" zoomScaleSheetLayoutView="75" workbookViewId="0">
      <pane ySplit="14" topLeftCell="A15" activePane="bottomLeft" state="frozen"/>
      <selection pane="bottomLeft"/>
    </sheetView>
  </sheetViews>
  <sheetFormatPr defaultColWidth="9.21875" defaultRowHeight="12.75"/>
  <cols>
    <col min="1" max="1" width="9.21875" style="1"/>
    <col min="2" max="2" width="34.44140625" style="1" customWidth="1"/>
    <col min="3" max="3" width="9.33203125" style="1" customWidth="1"/>
    <col min="4" max="4" width="9.21875" style="1"/>
    <col min="5" max="5" width="8.33203125" style="1" customWidth="1"/>
    <col min="6" max="6" width="8" style="1" customWidth="1"/>
    <col min="7" max="7" width="4.88671875" style="1" customWidth="1"/>
    <col min="8" max="16384" width="9.21875" style="1"/>
  </cols>
  <sheetData>
    <row r="1" spans="1:7">
      <c r="A1" s="21" t="s">
        <v>162</v>
      </c>
      <c r="B1" s="21"/>
      <c r="C1" s="21"/>
      <c r="D1" s="22"/>
      <c r="E1" s="23"/>
    </row>
    <row r="2" spans="1:7">
      <c r="A2" s="21" t="s">
        <v>163</v>
      </c>
      <c r="B2" s="21"/>
      <c r="C2" s="21"/>
      <c r="D2" s="23"/>
      <c r="E2" s="23"/>
    </row>
    <row r="3" spans="1:7">
      <c r="A3" s="21"/>
      <c r="B3" s="21"/>
      <c r="C3" s="21"/>
      <c r="D3" s="38"/>
      <c r="E3" s="38"/>
    </row>
    <row r="4" spans="1:7">
      <c r="A4" s="21" t="s">
        <v>164</v>
      </c>
      <c r="B4" s="21"/>
      <c r="C4" s="21"/>
      <c r="D4" s="47"/>
      <c r="E4" s="47"/>
    </row>
    <row r="5" spans="1:7" ht="15">
      <c r="A5" s="78" t="s">
        <v>1812</v>
      </c>
      <c r="B5" s="21"/>
      <c r="C5" s="21"/>
      <c r="D5" s="49"/>
      <c r="E5" s="49"/>
    </row>
    <row r="6" spans="1:7" ht="15">
      <c r="A6" s="78"/>
      <c r="B6" s="21"/>
      <c r="C6" s="21"/>
      <c r="D6" s="49"/>
      <c r="E6" s="49"/>
    </row>
    <row r="7" spans="1:7">
      <c r="A7" s="48"/>
      <c r="B7" s="1030" t="s">
        <v>1854</v>
      </c>
      <c r="C7" s="48"/>
      <c r="E7" s="48"/>
    </row>
    <row r="8" spans="1:7">
      <c r="A8" s="51"/>
      <c r="B8" s="39" t="s">
        <v>32</v>
      </c>
      <c r="C8" s="51"/>
      <c r="E8" s="51"/>
    </row>
    <row r="9" spans="1:7" ht="14.25">
      <c r="B9" s="133"/>
      <c r="C9" s="40"/>
      <c r="D9" s="38"/>
      <c r="E9" s="23"/>
    </row>
    <row r="10" spans="1:7">
      <c r="A10" s="9" t="s">
        <v>1857</v>
      </c>
      <c r="B10" s="23"/>
      <c r="C10" s="23"/>
      <c r="D10" s="23"/>
      <c r="E10" s="24"/>
      <c r="F10" s="9"/>
      <c r="G10" s="9"/>
    </row>
    <row r="11" spans="1:7">
      <c r="A11" s="9"/>
      <c r="B11" s="23"/>
      <c r="C11" s="23"/>
      <c r="D11" s="23"/>
      <c r="E11" s="24"/>
      <c r="F11" s="9"/>
      <c r="G11" s="9"/>
    </row>
    <row r="12" spans="1:7" ht="12.6" customHeight="1">
      <c r="A12" s="1150" t="s">
        <v>2</v>
      </c>
      <c r="B12" s="1153" t="s">
        <v>1890</v>
      </c>
      <c r="C12" s="398"/>
      <c r="D12" s="1156" t="s">
        <v>30</v>
      </c>
      <c r="E12" s="1150" t="s">
        <v>11</v>
      </c>
    </row>
    <row r="13" spans="1:7" ht="12.6" customHeight="1">
      <c r="A13" s="1151"/>
      <c r="B13" s="1154"/>
      <c r="C13" s="211"/>
      <c r="D13" s="1157"/>
      <c r="E13" s="1151"/>
    </row>
    <row r="14" spans="1:7" ht="28.5" customHeight="1" thickBot="1">
      <c r="A14" s="1152"/>
      <c r="B14" s="1155"/>
      <c r="C14" s="217"/>
      <c r="D14" s="1158"/>
      <c r="E14" s="1152"/>
    </row>
    <row r="15" spans="1:7" ht="13.5" thickTop="1">
      <c r="A15" s="59"/>
      <c r="B15" s="465"/>
      <c r="C15" s="466"/>
      <c r="D15" s="60"/>
      <c r="E15" s="61"/>
    </row>
    <row r="16" spans="1:7">
      <c r="A16" s="415"/>
      <c r="B16" s="259" t="s">
        <v>340</v>
      </c>
      <c r="C16" s="260"/>
      <c r="D16" s="415"/>
      <c r="E16" s="415"/>
    </row>
    <row r="17" spans="1:7" ht="12.6" customHeight="1">
      <c r="A17" s="302">
        <v>1</v>
      </c>
      <c r="B17" s="303" t="s">
        <v>329</v>
      </c>
      <c r="C17" s="304"/>
      <c r="D17" s="305"/>
      <c r="E17" s="305"/>
    </row>
    <row r="18" spans="1:7" ht="12.6" customHeight="1">
      <c r="A18" s="306"/>
      <c r="B18" s="307" t="s">
        <v>330</v>
      </c>
      <c r="C18" s="308"/>
      <c r="D18" s="309" t="s">
        <v>355</v>
      </c>
      <c r="E18" s="309">
        <v>8</v>
      </c>
      <c r="F18" s="123"/>
      <c r="G18" s="123"/>
    </row>
    <row r="19" spans="1:7" ht="12.6" customHeight="1">
      <c r="A19" s="302">
        <v>2</v>
      </c>
      <c r="B19" s="310" t="s">
        <v>331</v>
      </c>
      <c r="C19" s="304"/>
      <c r="D19" s="305"/>
      <c r="E19" s="311"/>
    </row>
    <row r="20" spans="1:7">
      <c r="A20" s="312"/>
      <c r="B20" s="313" t="s">
        <v>332</v>
      </c>
      <c r="C20" s="314"/>
      <c r="D20" s="315"/>
      <c r="E20" s="316"/>
    </row>
    <row r="21" spans="1:7" ht="14.25">
      <c r="A21" s="317"/>
      <c r="B21" s="307" t="s">
        <v>333</v>
      </c>
      <c r="C21" s="308"/>
      <c r="D21" s="309" t="s">
        <v>355</v>
      </c>
      <c r="E21" s="319">
        <v>1</v>
      </c>
    </row>
    <row r="22" spans="1:7">
      <c r="A22" s="302">
        <v>3</v>
      </c>
      <c r="B22" s="310" t="s">
        <v>334</v>
      </c>
      <c r="C22" s="304"/>
      <c r="D22" s="305"/>
      <c r="E22" s="311"/>
    </row>
    <row r="23" spans="1:7">
      <c r="A23" s="320"/>
      <c r="B23" s="313" t="s">
        <v>335</v>
      </c>
      <c r="C23" s="314"/>
      <c r="D23" s="315"/>
      <c r="E23" s="316"/>
    </row>
    <row r="24" spans="1:7">
      <c r="A24" s="320"/>
      <c r="B24" s="322" t="s">
        <v>336</v>
      </c>
      <c r="C24" s="314"/>
      <c r="D24" s="315"/>
      <c r="E24" s="323"/>
    </row>
    <row r="25" spans="1:7" ht="14.25">
      <c r="A25" s="306"/>
      <c r="B25" s="324" t="s">
        <v>337</v>
      </c>
      <c r="C25" s="308"/>
      <c r="D25" s="309" t="s">
        <v>355</v>
      </c>
      <c r="E25" s="309">
        <v>2</v>
      </c>
    </row>
    <row r="26" spans="1:7">
      <c r="A26" s="302">
        <v>4</v>
      </c>
      <c r="B26" s="303" t="s">
        <v>338</v>
      </c>
      <c r="C26" s="304"/>
      <c r="D26" s="305"/>
      <c r="E26" s="325"/>
    </row>
    <row r="27" spans="1:7" ht="14.25">
      <c r="A27" s="306"/>
      <c r="B27" s="324" t="s">
        <v>339</v>
      </c>
      <c r="C27" s="308"/>
      <c r="D27" s="309" t="s">
        <v>355</v>
      </c>
      <c r="E27" s="326">
        <v>5</v>
      </c>
    </row>
    <row r="28" spans="1:7">
      <c r="A28" s="416"/>
      <c r="B28" s="251" t="s">
        <v>341</v>
      </c>
      <c r="C28" s="261"/>
      <c r="D28" s="417"/>
      <c r="E28" s="417"/>
    </row>
    <row r="29" spans="1:7">
      <c r="A29" s="327">
        <v>5</v>
      </c>
      <c r="B29" s="328" t="s">
        <v>342</v>
      </c>
      <c r="C29" s="329"/>
      <c r="D29" s="330"/>
      <c r="E29" s="330"/>
    </row>
    <row r="30" spans="1:7">
      <c r="A30" s="317"/>
      <c r="B30" s="331" t="s">
        <v>343</v>
      </c>
      <c r="C30" s="318" t="s">
        <v>344</v>
      </c>
      <c r="D30" s="332" t="s">
        <v>24</v>
      </c>
      <c r="E30" s="332">
        <v>24</v>
      </c>
    </row>
    <row r="31" spans="1:7">
      <c r="A31" s="66">
        <v>6</v>
      </c>
      <c r="B31" s="70" t="s">
        <v>1158</v>
      </c>
      <c r="C31" s="208" t="s">
        <v>344</v>
      </c>
      <c r="D31" s="62" t="s">
        <v>46</v>
      </c>
      <c r="E31" s="67">
        <v>2</v>
      </c>
    </row>
    <row r="32" spans="1:7" ht="12.6" customHeight="1">
      <c r="A32" s="71">
        <v>7</v>
      </c>
      <c r="B32" s="72" t="s">
        <v>1159</v>
      </c>
      <c r="C32" s="252"/>
      <c r="D32" s="62" t="s">
        <v>23</v>
      </c>
      <c r="E32" s="67">
        <v>2</v>
      </c>
    </row>
    <row r="33" spans="1:5" ht="12.6" customHeight="1">
      <c r="A33" s="66">
        <v>8</v>
      </c>
      <c r="B33" s="72" t="s">
        <v>1160</v>
      </c>
      <c r="C33" s="252"/>
      <c r="D33" s="62" t="s">
        <v>23</v>
      </c>
      <c r="E33" s="67">
        <v>2</v>
      </c>
    </row>
    <row r="34" spans="1:5">
      <c r="A34" s="66">
        <v>9</v>
      </c>
      <c r="B34" s="68" t="s">
        <v>1161</v>
      </c>
      <c r="C34" s="208" t="s">
        <v>344</v>
      </c>
      <c r="D34" s="62" t="s">
        <v>23</v>
      </c>
      <c r="E34" s="73">
        <v>2</v>
      </c>
    </row>
    <row r="35" spans="1:5">
      <c r="A35" s="333">
        <v>10</v>
      </c>
      <c r="B35" s="334" t="s">
        <v>345</v>
      </c>
      <c r="C35" s="329"/>
      <c r="D35" s="330" t="s">
        <v>46</v>
      </c>
      <c r="E35" s="330">
        <v>2</v>
      </c>
    </row>
    <row r="36" spans="1:5" ht="12.6" customHeight="1">
      <c r="A36" s="335"/>
      <c r="B36" s="336" t="s">
        <v>1162</v>
      </c>
      <c r="C36" s="337"/>
      <c r="D36" s="332"/>
      <c r="E36" s="332"/>
    </row>
    <row r="37" spans="1:5" ht="12.6" customHeight="1">
      <c r="A37" s="71">
        <v>11</v>
      </c>
      <c r="B37" s="76" t="s">
        <v>1163</v>
      </c>
      <c r="C37" s="253"/>
      <c r="D37" s="69" t="s">
        <v>23</v>
      </c>
      <c r="E37" s="69">
        <v>2</v>
      </c>
    </row>
    <row r="38" spans="1:5" ht="12.6" customHeight="1">
      <c r="A38" s="71">
        <f>+A37+1</f>
        <v>12</v>
      </c>
      <c r="B38" s="76" t="s">
        <v>1164</v>
      </c>
      <c r="C38" s="253"/>
      <c r="D38" s="69" t="s">
        <v>23</v>
      </c>
      <c r="E38" s="69">
        <v>2</v>
      </c>
    </row>
    <row r="39" spans="1:5">
      <c r="A39" s="333">
        <f t="shared" ref="A39:A58" si="0">+A38+1</f>
        <v>13</v>
      </c>
      <c r="B39" s="310" t="s">
        <v>346</v>
      </c>
      <c r="C39" s="304"/>
      <c r="D39" s="305"/>
      <c r="E39" s="325"/>
    </row>
    <row r="40" spans="1:5">
      <c r="A40" s="335"/>
      <c r="B40" s="307" t="s">
        <v>1165</v>
      </c>
      <c r="C40" s="318" t="s">
        <v>344</v>
      </c>
      <c r="D40" s="309" t="s">
        <v>46</v>
      </c>
      <c r="E40" s="339">
        <v>6</v>
      </c>
    </row>
    <row r="41" spans="1:5">
      <c r="A41" s="71">
        <v>14</v>
      </c>
      <c r="B41" s="72" t="s">
        <v>1166</v>
      </c>
      <c r="C41" s="208" t="s">
        <v>344</v>
      </c>
      <c r="D41" s="62" t="s">
        <v>23</v>
      </c>
      <c r="E41" s="67">
        <v>2</v>
      </c>
    </row>
    <row r="42" spans="1:5">
      <c r="A42" s="71">
        <f t="shared" si="0"/>
        <v>15</v>
      </c>
      <c r="B42" s="72" t="s">
        <v>1167</v>
      </c>
      <c r="C42" s="208" t="s">
        <v>344</v>
      </c>
      <c r="D42" s="62" t="s">
        <v>23</v>
      </c>
      <c r="E42" s="67">
        <v>2</v>
      </c>
    </row>
    <row r="43" spans="1:5">
      <c r="A43" s="71">
        <f t="shared" si="0"/>
        <v>16</v>
      </c>
      <c r="B43" s="72" t="s">
        <v>1168</v>
      </c>
      <c r="C43" s="210"/>
      <c r="D43" s="62" t="s">
        <v>23</v>
      </c>
      <c r="E43" s="62">
        <v>1</v>
      </c>
    </row>
    <row r="44" spans="1:5" ht="12.6" customHeight="1">
      <c r="A44" s="71">
        <f t="shared" si="0"/>
        <v>17</v>
      </c>
      <c r="B44" s="72" t="s">
        <v>1169</v>
      </c>
      <c r="C44" s="208"/>
      <c r="D44" s="73" t="s">
        <v>23</v>
      </c>
      <c r="E44" s="65">
        <v>2</v>
      </c>
    </row>
    <row r="45" spans="1:5" ht="12.6" customHeight="1">
      <c r="A45" s="71">
        <f t="shared" si="0"/>
        <v>18</v>
      </c>
      <c r="B45" s="70" t="s">
        <v>1170</v>
      </c>
      <c r="C45" s="208" t="s">
        <v>347</v>
      </c>
      <c r="D45" s="36" t="s">
        <v>15</v>
      </c>
      <c r="E45" s="69">
        <v>1</v>
      </c>
    </row>
    <row r="46" spans="1:5" ht="12.6" customHeight="1">
      <c r="A46" s="333">
        <f t="shared" si="0"/>
        <v>19</v>
      </c>
      <c r="B46" s="334" t="s">
        <v>348</v>
      </c>
      <c r="C46" s="340"/>
      <c r="D46" s="330"/>
      <c r="E46" s="330"/>
    </row>
    <row r="47" spans="1:5">
      <c r="A47" s="335"/>
      <c r="B47" s="341" t="s">
        <v>349</v>
      </c>
      <c r="C47" s="338"/>
      <c r="D47" s="332" t="s">
        <v>23</v>
      </c>
      <c r="E47" s="332">
        <v>6</v>
      </c>
    </row>
    <row r="48" spans="1:5">
      <c r="A48" s="333">
        <v>20</v>
      </c>
      <c r="B48" s="334" t="s">
        <v>350</v>
      </c>
      <c r="C48" s="340"/>
      <c r="D48" s="342"/>
      <c r="E48" s="330"/>
    </row>
    <row r="49" spans="1:5">
      <c r="A49" s="335"/>
      <c r="B49" s="341" t="s">
        <v>351</v>
      </c>
      <c r="C49" s="337"/>
      <c r="D49" s="339" t="s">
        <v>24</v>
      </c>
      <c r="E49" s="332">
        <v>24</v>
      </c>
    </row>
    <row r="50" spans="1:5">
      <c r="A50" s="71">
        <v>21</v>
      </c>
      <c r="B50" s="76" t="s">
        <v>54</v>
      </c>
      <c r="C50" s="209"/>
      <c r="D50" s="73" t="s">
        <v>46</v>
      </c>
      <c r="E50" s="69">
        <v>1</v>
      </c>
    </row>
    <row r="51" spans="1:5">
      <c r="A51" s="416"/>
      <c r="B51" s="262" t="s">
        <v>352</v>
      </c>
      <c r="C51" s="263"/>
      <c r="D51" s="418"/>
      <c r="E51" s="418"/>
    </row>
    <row r="52" spans="1:5">
      <c r="A52" s="333">
        <v>22</v>
      </c>
      <c r="B52" s="343" t="s">
        <v>1171</v>
      </c>
      <c r="C52" s="344" t="s">
        <v>344</v>
      </c>
      <c r="D52" s="345" t="s">
        <v>23</v>
      </c>
      <c r="E52" s="311">
        <v>2</v>
      </c>
    </row>
    <row r="53" spans="1:5">
      <c r="A53" s="335"/>
      <c r="B53" s="346" t="s">
        <v>353</v>
      </c>
      <c r="C53" s="347"/>
      <c r="D53" s="309"/>
      <c r="E53" s="309"/>
    </row>
    <row r="54" spans="1:5">
      <c r="A54" s="416"/>
      <c r="B54" s="264" t="s">
        <v>354</v>
      </c>
      <c r="C54" s="265"/>
      <c r="D54" s="419"/>
      <c r="E54" s="419"/>
    </row>
    <row r="55" spans="1:5">
      <c r="A55" s="71">
        <v>23</v>
      </c>
      <c r="B55" s="70" t="s">
        <v>1172</v>
      </c>
      <c r="C55" s="252"/>
      <c r="D55" s="62" t="s">
        <v>15</v>
      </c>
      <c r="E55" s="67">
        <v>2</v>
      </c>
    </row>
    <row r="56" spans="1:5">
      <c r="A56" s="71">
        <f t="shared" si="0"/>
        <v>24</v>
      </c>
      <c r="B56" s="75" t="s">
        <v>1173</v>
      </c>
      <c r="C56" s="254"/>
      <c r="D56" s="62" t="s">
        <v>15</v>
      </c>
      <c r="E56" s="67">
        <v>2</v>
      </c>
    </row>
    <row r="57" spans="1:5" ht="14.25">
      <c r="A57" s="71">
        <f t="shared" si="0"/>
        <v>25</v>
      </c>
      <c r="B57" s="76" t="s">
        <v>1174</v>
      </c>
      <c r="C57" s="208"/>
      <c r="D57" s="36" t="s">
        <v>355</v>
      </c>
      <c r="E57" s="67">
        <v>0.21</v>
      </c>
    </row>
    <row r="58" spans="1:5" ht="14.25">
      <c r="A58" s="71">
        <f t="shared" si="0"/>
        <v>26</v>
      </c>
      <c r="B58" s="70" t="s">
        <v>1175</v>
      </c>
      <c r="C58" s="252"/>
      <c r="D58" s="62" t="s">
        <v>356</v>
      </c>
      <c r="E58" s="67">
        <v>0.5</v>
      </c>
    </row>
    <row r="59" spans="1:5" ht="13.5" thickBot="1">
      <c r="A59" s="52"/>
      <c r="B59" s="255"/>
      <c r="C59" s="256"/>
      <c r="D59" s="54"/>
      <c r="E59" s="52"/>
    </row>
    <row r="60" spans="1:5" ht="13.5" thickTop="1">
      <c r="A60" s="55"/>
      <c r="B60" s="257"/>
      <c r="C60" s="258"/>
      <c r="D60" s="57"/>
      <c r="E60" s="58"/>
    </row>
    <row r="63" spans="1:5">
      <c r="B63" s="224" t="s">
        <v>1810</v>
      </c>
    </row>
    <row r="64" spans="1:5">
      <c r="B64" s="226" t="s">
        <v>1324</v>
      </c>
    </row>
    <row r="65" spans="2:2">
      <c r="B65" s="227"/>
    </row>
    <row r="66" spans="2:2">
      <c r="B66" s="227"/>
    </row>
    <row r="67" spans="2:2">
      <c r="B67" s="224" t="s">
        <v>1811</v>
      </c>
    </row>
    <row r="68" spans="2:2">
      <c r="B68" s="226" t="s">
        <v>1324</v>
      </c>
    </row>
    <row r="69" spans="2:2">
      <c r="B69" s="227" t="s">
        <v>1326</v>
      </c>
    </row>
  </sheetData>
  <mergeCells count="4">
    <mergeCell ref="A12:A14"/>
    <mergeCell ref="B12:B14"/>
    <mergeCell ref="D12:D14"/>
    <mergeCell ref="E12:E14"/>
  </mergeCells>
  <conditionalFormatting sqref="A10:A11">
    <cfRule type="cellIs" dxfId="7" priority="2" stopIfTrue="1" operator="equal">
      <formula>0</formula>
    </cfRule>
  </conditionalFormatting>
  <printOptions horizontalCentered="1"/>
  <pageMargins left="0.31496062992125984" right="0.31496062992125984" top="0.94488188976377963" bottom="0.35433070866141736" header="0.31496062992125984" footer="0.31496062992125984"/>
  <pageSetup paperSize="9" fitToHeight="0" orientation="landscape" r:id="rId1"/>
  <rowBreaks count="1" manualBreakCount="1">
    <brk id="50" max="16" man="1"/>
  </rowBreaks>
  <drawing r:id="rId2"/>
</worksheet>
</file>

<file path=xl/worksheets/sheet6.xml><?xml version="1.0" encoding="utf-8"?>
<worksheet xmlns="http://schemas.openxmlformats.org/spreadsheetml/2006/main" xmlns:r="http://schemas.openxmlformats.org/officeDocument/2006/relationships">
  <sheetPr>
    <pageSetUpPr fitToPage="1"/>
  </sheetPr>
  <dimension ref="A1:D159"/>
  <sheetViews>
    <sheetView view="pageBreakPreview" zoomScale="85" zoomScaleNormal="70" zoomScaleSheetLayoutView="85" workbookViewId="0">
      <pane ySplit="13" topLeftCell="A14" activePane="bottomLeft" state="frozen"/>
      <selection pane="bottomLeft"/>
    </sheetView>
  </sheetViews>
  <sheetFormatPr defaultRowHeight="15"/>
  <cols>
    <col min="2" max="2" width="43.44140625" customWidth="1"/>
  </cols>
  <sheetData>
    <row r="1" spans="1:4">
      <c r="A1" s="21" t="s">
        <v>162</v>
      </c>
      <c r="B1" s="21"/>
      <c r="C1" s="22"/>
      <c r="D1" s="23"/>
    </row>
    <row r="2" spans="1:4">
      <c r="A2" s="21" t="s">
        <v>163</v>
      </c>
      <c r="B2" s="21"/>
      <c r="C2" s="23"/>
      <c r="D2" s="23"/>
    </row>
    <row r="3" spans="1:4">
      <c r="A3" s="21"/>
      <c r="B3" s="21"/>
      <c r="C3" s="38"/>
      <c r="D3" s="38"/>
    </row>
    <row r="4" spans="1:4">
      <c r="A4" s="21" t="s">
        <v>164</v>
      </c>
      <c r="B4" s="21"/>
      <c r="C4" s="47"/>
      <c r="D4" s="47"/>
    </row>
    <row r="5" spans="1:4" ht="15.75">
      <c r="A5" s="78" t="s">
        <v>1812</v>
      </c>
      <c r="B5" s="21"/>
      <c r="C5" s="49"/>
      <c r="D5" s="49"/>
    </row>
    <row r="6" spans="1:4">
      <c r="A6" s="48"/>
      <c r="B6" s="1030" t="s">
        <v>1891</v>
      </c>
      <c r="C6" s="48"/>
    </row>
    <row r="7" spans="1:4">
      <c r="A7" s="51"/>
      <c r="B7" s="39" t="s">
        <v>41</v>
      </c>
      <c r="C7" s="51"/>
    </row>
    <row r="8" spans="1:4" ht="16.5">
      <c r="A8" s="1"/>
      <c r="B8" s="77"/>
      <c r="C8" s="38"/>
      <c r="D8" s="23"/>
    </row>
    <row r="9" spans="1:4">
      <c r="A9" s="9" t="s">
        <v>1858</v>
      </c>
      <c r="B9" s="23"/>
      <c r="C9" s="23"/>
      <c r="D9" s="24"/>
    </row>
    <row r="10" spans="1:4">
      <c r="A10" s="9"/>
      <c r="B10" s="23"/>
      <c r="C10" s="23"/>
      <c r="D10" s="24"/>
    </row>
    <row r="11" spans="1:4" ht="30" customHeight="1">
      <c r="A11" s="395" t="s">
        <v>2</v>
      </c>
      <c r="B11" s="395" t="s">
        <v>1890</v>
      </c>
      <c r="C11" s="395" t="s">
        <v>30</v>
      </c>
      <c r="D11" s="395" t="s">
        <v>11</v>
      </c>
    </row>
    <row r="12" spans="1:4" ht="51.75" customHeight="1">
      <c r="A12" s="396"/>
      <c r="B12" s="396"/>
      <c r="C12" s="396"/>
      <c r="D12" s="396"/>
    </row>
    <row r="13" spans="1:4" ht="12.75" customHeight="1">
      <c r="A13" s="1005"/>
      <c r="B13" s="1005"/>
      <c r="C13" s="552"/>
      <c r="D13" s="1006"/>
    </row>
    <row r="14" spans="1:4">
      <c r="A14" s="1005"/>
      <c r="B14" s="1005"/>
      <c r="C14" s="552"/>
      <c r="D14" s="1006"/>
    </row>
    <row r="15" spans="1:4">
      <c r="A15" s="1002"/>
      <c r="B15" s="1003" t="s">
        <v>1542</v>
      </c>
      <c r="C15" s="1004"/>
      <c r="D15" s="1004"/>
    </row>
    <row r="16" spans="1:4" ht="25.5">
      <c r="A16" s="182">
        <v>1</v>
      </c>
      <c r="B16" s="34" t="s">
        <v>1176</v>
      </c>
      <c r="C16" s="46" t="s">
        <v>24</v>
      </c>
      <c r="D16" s="46">
        <v>3</v>
      </c>
    </row>
    <row r="17" spans="1:4" ht="25.5">
      <c r="A17" s="182">
        <f>+A16+1</f>
        <v>2</v>
      </c>
      <c r="B17" s="34" t="s">
        <v>1177</v>
      </c>
      <c r="C17" s="46" t="s">
        <v>24</v>
      </c>
      <c r="D17" s="46">
        <v>5</v>
      </c>
    </row>
    <row r="18" spans="1:4" ht="25.5">
      <c r="A18" s="182">
        <f>+A17+1</f>
        <v>3</v>
      </c>
      <c r="B18" s="34" t="s">
        <v>1354</v>
      </c>
      <c r="C18" s="46" t="s">
        <v>24</v>
      </c>
      <c r="D18" s="46">
        <v>7</v>
      </c>
    </row>
    <row r="19" spans="1:4" ht="25.5">
      <c r="A19" s="46">
        <v>4</v>
      </c>
      <c r="B19" s="34" t="s">
        <v>1355</v>
      </c>
      <c r="C19" s="46" t="s">
        <v>24</v>
      </c>
      <c r="D19" s="46">
        <v>5</v>
      </c>
    </row>
    <row r="20" spans="1:4" ht="38.25">
      <c r="A20" s="182">
        <v>5</v>
      </c>
      <c r="B20" s="34" t="s">
        <v>1672</v>
      </c>
      <c r="C20" s="46" t="s">
        <v>24</v>
      </c>
      <c r="D20" s="46">
        <v>104</v>
      </c>
    </row>
    <row r="21" spans="1:4" ht="25.5">
      <c r="A21" s="182">
        <v>6</v>
      </c>
      <c r="B21" s="34" t="s">
        <v>1356</v>
      </c>
      <c r="C21" s="46" t="s">
        <v>24</v>
      </c>
      <c r="D21" s="46">
        <v>125</v>
      </c>
    </row>
    <row r="22" spans="1:4" ht="38.25">
      <c r="A22" s="182">
        <v>7</v>
      </c>
      <c r="B22" s="34" t="s">
        <v>1676</v>
      </c>
      <c r="C22" s="46" t="s">
        <v>24</v>
      </c>
      <c r="D22" s="43">
        <v>12</v>
      </c>
    </row>
    <row r="23" spans="1:4" ht="38.25">
      <c r="A23" s="182">
        <v>8</v>
      </c>
      <c r="B23" s="34" t="s">
        <v>1675</v>
      </c>
      <c r="C23" s="46" t="s">
        <v>24</v>
      </c>
      <c r="D23" s="43">
        <v>20</v>
      </c>
    </row>
    <row r="24" spans="1:4" ht="38.25">
      <c r="A24" s="182">
        <v>9</v>
      </c>
      <c r="B24" s="34" t="s">
        <v>1673</v>
      </c>
      <c r="C24" s="46" t="s">
        <v>24</v>
      </c>
      <c r="D24" s="43">
        <v>25</v>
      </c>
    </row>
    <row r="25" spans="1:4" ht="38.25">
      <c r="A25" s="182">
        <v>10</v>
      </c>
      <c r="B25" s="34" t="s">
        <v>1674</v>
      </c>
      <c r="C25" s="46" t="s">
        <v>24</v>
      </c>
      <c r="D25" s="43">
        <v>9</v>
      </c>
    </row>
    <row r="26" spans="1:4">
      <c r="A26" s="182">
        <v>11</v>
      </c>
      <c r="B26" s="34" t="s">
        <v>1178</v>
      </c>
      <c r="C26" s="46" t="s">
        <v>23</v>
      </c>
      <c r="D26" s="46">
        <v>1</v>
      </c>
    </row>
    <row r="27" spans="1:4">
      <c r="A27" s="182">
        <v>12</v>
      </c>
      <c r="B27" s="34" t="s">
        <v>1179</v>
      </c>
      <c r="C27" s="46" t="s">
        <v>23</v>
      </c>
      <c r="D27" s="46">
        <v>1</v>
      </c>
    </row>
    <row r="28" spans="1:4">
      <c r="A28" s="182">
        <v>13</v>
      </c>
      <c r="B28" s="34" t="s">
        <v>1357</v>
      </c>
      <c r="C28" s="46" t="s">
        <v>23</v>
      </c>
      <c r="D28" s="46">
        <v>1</v>
      </c>
    </row>
    <row r="29" spans="1:4">
      <c r="A29" s="182">
        <v>14</v>
      </c>
      <c r="B29" s="34" t="s">
        <v>1358</v>
      </c>
      <c r="C29" s="46" t="s">
        <v>23</v>
      </c>
      <c r="D29" s="46">
        <v>2</v>
      </c>
    </row>
    <row r="30" spans="1:4">
      <c r="A30" s="182">
        <v>15</v>
      </c>
      <c r="B30" s="34" t="s">
        <v>1359</v>
      </c>
      <c r="C30" s="46" t="s">
        <v>23</v>
      </c>
      <c r="D30" s="46">
        <v>12</v>
      </c>
    </row>
    <row r="31" spans="1:4">
      <c r="A31" s="182">
        <v>16</v>
      </c>
      <c r="B31" s="34" t="s">
        <v>1360</v>
      </c>
      <c r="C31" s="46" t="s">
        <v>23</v>
      </c>
      <c r="D31" s="46">
        <v>20</v>
      </c>
    </row>
    <row r="32" spans="1:4">
      <c r="A32" s="182">
        <v>17</v>
      </c>
      <c r="B32" s="34" t="s">
        <v>1361</v>
      </c>
      <c r="C32" s="46" t="s">
        <v>23</v>
      </c>
      <c r="D32" s="46">
        <v>75</v>
      </c>
    </row>
    <row r="33" spans="1:4" ht="108.75" customHeight="1">
      <c r="A33" s="182">
        <v>18</v>
      </c>
      <c r="B33" s="34" t="s">
        <v>1180</v>
      </c>
      <c r="C33" s="46" t="s">
        <v>23</v>
      </c>
      <c r="D33" s="46">
        <v>58</v>
      </c>
    </row>
    <row r="34" spans="1:4">
      <c r="A34" s="182">
        <v>19</v>
      </c>
      <c r="B34" s="34" t="s">
        <v>1181</v>
      </c>
      <c r="C34" s="46" t="s">
        <v>23</v>
      </c>
      <c r="D34" s="46">
        <v>2</v>
      </c>
    </row>
    <row r="35" spans="1:4" ht="108.75" customHeight="1">
      <c r="A35" s="182">
        <v>20</v>
      </c>
      <c r="B35" s="34" t="s">
        <v>1182</v>
      </c>
      <c r="C35" s="46" t="s">
        <v>23</v>
      </c>
      <c r="D35" s="46">
        <v>3</v>
      </c>
    </row>
    <row r="36" spans="1:4" ht="25.5">
      <c r="A36" s="182">
        <v>21</v>
      </c>
      <c r="B36" s="34" t="s">
        <v>1183</v>
      </c>
      <c r="C36" s="46" t="s">
        <v>23</v>
      </c>
      <c r="D36" s="46">
        <v>3</v>
      </c>
    </row>
    <row r="37" spans="1:4" ht="134.44999999999999" customHeight="1">
      <c r="A37" s="182">
        <v>22</v>
      </c>
      <c r="B37" s="34" t="s">
        <v>1184</v>
      </c>
      <c r="C37" s="46" t="s">
        <v>23</v>
      </c>
      <c r="D37" s="46">
        <v>28</v>
      </c>
    </row>
    <row r="38" spans="1:4">
      <c r="A38" s="182">
        <v>23</v>
      </c>
      <c r="B38" s="34" t="s">
        <v>1185</v>
      </c>
      <c r="C38" s="46" t="s">
        <v>23</v>
      </c>
      <c r="D38" s="46">
        <v>1</v>
      </c>
    </row>
    <row r="39" spans="1:4" ht="107.25" customHeight="1">
      <c r="A39" s="182">
        <v>24</v>
      </c>
      <c r="B39" s="34" t="s">
        <v>1186</v>
      </c>
      <c r="C39" s="46" t="s">
        <v>23</v>
      </c>
      <c r="D39" s="46">
        <v>1</v>
      </c>
    </row>
    <row r="40" spans="1:4">
      <c r="A40" s="182">
        <v>25</v>
      </c>
      <c r="B40" s="34" t="s">
        <v>1187</v>
      </c>
      <c r="C40" s="46" t="s">
        <v>23</v>
      </c>
      <c r="D40" s="46">
        <v>2</v>
      </c>
    </row>
    <row r="41" spans="1:4">
      <c r="A41" s="182">
        <v>26</v>
      </c>
      <c r="B41" s="34" t="s">
        <v>1188</v>
      </c>
      <c r="C41" s="46" t="s">
        <v>23</v>
      </c>
      <c r="D41" s="46">
        <v>1</v>
      </c>
    </row>
    <row r="42" spans="1:4">
      <c r="A42" s="182">
        <v>27</v>
      </c>
      <c r="B42" s="34" t="s">
        <v>1189</v>
      </c>
      <c r="C42" s="46" t="s">
        <v>23</v>
      </c>
      <c r="D42" s="46">
        <v>1</v>
      </c>
    </row>
    <row r="43" spans="1:4" ht="25.5">
      <c r="A43" s="182">
        <v>28</v>
      </c>
      <c r="B43" s="34" t="s">
        <v>1190</v>
      </c>
      <c r="C43" s="46" t="s">
        <v>24</v>
      </c>
      <c r="D43" s="46">
        <v>5</v>
      </c>
    </row>
    <row r="44" spans="1:4" ht="25.5">
      <c r="A44" s="182">
        <v>29</v>
      </c>
      <c r="B44" s="34" t="s">
        <v>1362</v>
      </c>
      <c r="C44" s="46" t="s">
        <v>24</v>
      </c>
      <c r="D44" s="43">
        <v>5</v>
      </c>
    </row>
    <row r="45" spans="1:4" ht="25.5">
      <c r="A45" s="182">
        <v>30</v>
      </c>
      <c r="B45" s="34" t="s">
        <v>1363</v>
      </c>
      <c r="C45" s="46" t="s">
        <v>24</v>
      </c>
      <c r="D45" s="46">
        <v>5</v>
      </c>
    </row>
    <row r="46" spans="1:4" ht="25.5">
      <c r="A46" s="182">
        <v>31</v>
      </c>
      <c r="B46" s="34" t="s">
        <v>1364</v>
      </c>
      <c r="C46" s="46" t="s">
        <v>24</v>
      </c>
      <c r="D46" s="46">
        <v>96</v>
      </c>
    </row>
    <row r="47" spans="1:4" ht="25.5">
      <c r="A47" s="182">
        <v>32</v>
      </c>
      <c r="B47" s="34" t="s">
        <v>1365</v>
      </c>
      <c r="C47" s="46" t="s">
        <v>24</v>
      </c>
      <c r="D47" s="46">
        <v>12</v>
      </c>
    </row>
    <row r="48" spans="1:4">
      <c r="A48" s="182">
        <v>33</v>
      </c>
      <c r="B48" s="34" t="s">
        <v>1191</v>
      </c>
      <c r="C48" s="46" t="s">
        <v>23</v>
      </c>
      <c r="D48" s="46">
        <v>2</v>
      </c>
    </row>
    <row r="49" spans="1:4">
      <c r="A49" s="182">
        <v>34</v>
      </c>
      <c r="B49" s="126" t="s">
        <v>1366</v>
      </c>
      <c r="C49" s="43" t="s">
        <v>23</v>
      </c>
      <c r="D49" s="43">
        <v>2</v>
      </c>
    </row>
    <row r="50" spans="1:4">
      <c r="A50" s="182">
        <v>35</v>
      </c>
      <c r="B50" s="34" t="s">
        <v>1367</v>
      </c>
      <c r="C50" s="46" t="s">
        <v>23</v>
      </c>
      <c r="D50" s="46">
        <v>2</v>
      </c>
    </row>
    <row r="51" spans="1:4">
      <c r="A51" s="182">
        <v>36</v>
      </c>
      <c r="B51" s="126" t="s">
        <v>1368</v>
      </c>
      <c r="C51" s="46" t="s">
        <v>23</v>
      </c>
      <c r="D51" s="46">
        <v>6</v>
      </c>
    </row>
    <row r="52" spans="1:4">
      <c r="A52" s="182">
        <v>37</v>
      </c>
      <c r="B52" s="34" t="s">
        <v>1192</v>
      </c>
      <c r="C52" s="46" t="s">
        <v>23</v>
      </c>
      <c r="D52" s="46">
        <v>5</v>
      </c>
    </row>
    <row r="53" spans="1:4">
      <c r="A53" s="425" t="s">
        <v>1538</v>
      </c>
      <c r="B53" s="34" t="s">
        <v>1193</v>
      </c>
      <c r="C53" s="46" t="s">
        <v>23</v>
      </c>
      <c r="D53" s="46">
        <v>1</v>
      </c>
    </row>
    <row r="54" spans="1:4">
      <c r="A54" s="425" t="s">
        <v>1539</v>
      </c>
      <c r="B54" s="34" t="s">
        <v>697</v>
      </c>
      <c r="C54" s="46" t="s">
        <v>23</v>
      </c>
      <c r="D54" s="46">
        <v>2</v>
      </c>
    </row>
    <row r="55" spans="1:4">
      <c r="A55" s="425" t="s">
        <v>1540</v>
      </c>
      <c r="B55" s="34" t="s">
        <v>698</v>
      </c>
      <c r="C55" s="46" t="s">
        <v>23</v>
      </c>
      <c r="D55" s="46">
        <v>1</v>
      </c>
    </row>
    <row r="56" spans="1:4">
      <c r="A56" s="425" t="s">
        <v>1541</v>
      </c>
      <c r="B56" s="34" t="s">
        <v>699</v>
      </c>
      <c r="C56" s="46" t="s">
        <v>23</v>
      </c>
      <c r="D56" s="46">
        <v>1</v>
      </c>
    </row>
    <row r="57" spans="1:4">
      <c r="A57" s="182">
        <v>38</v>
      </c>
      <c r="B57" s="34" t="s">
        <v>1194</v>
      </c>
      <c r="C57" s="46" t="s">
        <v>24</v>
      </c>
      <c r="D57" s="46">
        <v>5</v>
      </c>
    </row>
    <row r="58" spans="1:4">
      <c r="A58" s="182">
        <v>39</v>
      </c>
      <c r="B58" s="34" t="s">
        <v>1195</v>
      </c>
      <c r="C58" s="46" t="s">
        <v>23</v>
      </c>
      <c r="D58" s="46">
        <v>2</v>
      </c>
    </row>
    <row r="59" spans="1:4">
      <c r="A59" s="535">
        <v>40</v>
      </c>
      <c r="B59" s="126" t="s">
        <v>1682</v>
      </c>
      <c r="C59" s="43" t="s">
        <v>24</v>
      </c>
      <c r="D59" s="43">
        <v>12</v>
      </c>
    </row>
    <row r="60" spans="1:4">
      <c r="A60" s="535">
        <v>41</v>
      </c>
      <c r="B60" s="126" t="s">
        <v>1683</v>
      </c>
      <c r="C60" s="43" t="s">
        <v>24</v>
      </c>
      <c r="D60" s="43">
        <v>20</v>
      </c>
    </row>
    <row r="61" spans="1:4">
      <c r="A61" s="535">
        <v>42</v>
      </c>
      <c r="B61" s="126" t="s">
        <v>1684</v>
      </c>
      <c r="C61" s="43" t="s">
        <v>24</v>
      </c>
      <c r="D61" s="43">
        <v>25</v>
      </c>
    </row>
    <row r="62" spans="1:4">
      <c r="A62" s="535">
        <v>43</v>
      </c>
      <c r="B62" s="126" t="s">
        <v>1685</v>
      </c>
      <c r="C62" s="43" t="s">
        <v>24</v>
      </c>
      <c r="D62" s="43">
        <v>9</v>
      </c>
    </row>
    <row r="63" spans="1:4">
      <c r="A63" s="420"/>
      <c r="B63" s="422" t="s">
        <v>1543</v>
      </c>
      <c r="C63" s="423"/>
      <c r="D63" s="423"/>
    </row>
    <row r="64" spans="1:4" ht="38.25">
      <c r="A64" s="182">
        <v>44</v>
      </c>
      <c r="B64" s="34" t="s">
        <v>1203</v>
      </c>
      <c r="C64" s="46" t="s">
        <v>24</v>
      </c>
      <c r="D64" s="46">
        <v>48</v>
      </c>
    </row>
    <row r="65" spans="1:4">
      <c r="A65" s="182">
        <v>45</v>
      </c>
      <c r="B65" s="34" t="s">
        <v>702</v>
      </c>
      <c r="C65" s="46" t="s">
        <v>24</v>
      </c>
      <c r="D65" s="46">
        <v>2</v>
      </c>
    </row>
    <row r="66" spans="1:4">
      <c r="A66" s="182">
        <v>46</v>
      </c>
      <c r="B66" s="34" t="s">
        <v>1204</v>
      </c>
      <c r="C66" s="46" t="s">
        <v>24</v>
      </c>
      <c r="D66" s="46">
        <v>3</v>
      </c>
    </row>
    <row r="67" spans="1:4" ht="25.5">
      <c r="A67" s="182">
        <v>47</v>
      </c>
      <c r="B67" s="34" t="s">
        <v>1205</v>
      </c>
      <c r="C67" s="46" t="s">
        <v>703</v>
      </c>
      <c r="D67" s="46">
        <v>6</v>
      </c>
    </row>
    <row r="68" spans="1:4">
      <c r="A68" s="182">
        <v>48</v>
      </c>
      <c r="B68" s="34" t="s">
        <v>1206</v>
      </c>
      <c r="C68" s="46" t="s">
        <v>23</v>
      </c>
      <c r="D68" s="46">
        <v>6</v>
      </c>
    </row>
    <row r="69" spans="1:4">
      <c r="A69" s="182">
        <v>49</v>
      </c>
      <c r="B69" s="34" t="s">
        <v>1187</v>
      </c>
      <c r="C69" s="46" t="s">
        <v>23</v>
      </c>
      <c r="D69" s="46">
        <v>1</v>
      </c>
    </row>
    <row r="70" spans="1:4" ht="25.5">
      <c r="A70" s="182">
        <v>50</v>
      </c>
      <c r="B70" s="34" t="s">
        <v>704</v>
      </c>
      <c r="C70" s="46" t="s">
        <v>696</v>
      </c>
      <c r="D70" s="46">
        <v>5</v>
      </c>
    </row>
    <row r="71" spans="1:4">
      <c r="A71" s="420"/>
      <c r="B71" s="424" t="s">
        <v>1544</v>
      </c>
      <c r="C71" s="423"/>
      <c r="D71" s="423"/>
    </row>
    <row r="72" spans="1:4">
      <c r="A72" s="279">
        <v>51</v>
      </c>
      <c r="B72" s="348" t="s">
        <v>705</v>
      </c>
      <c r="C72" s="350"/>
      <c r="D72" s="350"/>
    </row>
    <row r="73" spans="1:4">
      <c r="A73" s="283"/>
      <c r="B73" s="294" t="s">
        <v>1210</v>
      </c>
      <c r="C73" s="351" t="s">
        <v>24</v>
      </c>
      <c r="D73" s="351">
        <v>22</v>
      </c>
    </row>
    <row r="74" spans="1:4">
      <c r="A74" s="279">
        <v>52</v>
      </c>
      <c r="B74" s="348" t="s">
        <v>1209</v>
      </c>
      <c r="C74" s="350"/>
      <c r="D74" s="350"/>
    </row>
    <row r="75" spans="1:4">
      <c r="A75" s="283"/>
      <c r="B75" s="294" t="s">
        <v>706</v>
      </c>
      <c r="C75" s="351" t="s">
        <v>24</v>
      </c>
      <c r="D75" s="351">
        <v>35</v>
      </c>
    </row>
    <row r="76" spans="1:4">
      <c r="A76" s="534">
        <v>53</v>
      </c>
      <c r="B76" s="348" t="s">
        <v>1209</v>
      </c>
      <c r="C76" s="537"/>
      <c r="D76" s="537"/>
    </row>
    <row r="77" spans="1:4">
      <c r="A77" s="534"/>
      <c r="B77" s="294" t="s">
        <v>1678</v>
      </c>
      <c r="C77" s="351" t="s">
        <v>24</v>
      </c>
      <c r="D77" s="351">
        <v>36</v>
      </c>
    </row>
    <row r="78" spans="1:4">
      <c r="A78" s="279">
        <v>54</v>
      </c>
      <c r="B78" s="348" t="s">
        <v>1209</v>
      </c>
      <c r="C78" s="350"/>
      <c r="D78" s="350"/>
    </row>
    <row r="79" spans="1:4" ht="25.5">
      <c r="A79" s="283"/>
      <c r="B79" s="294" t="s">
        <v>1679</v>
      </c>
      <c r="C79" s="351" t="s">
        <v>24</v>
      </c>
      <c r="D79" s="351">
        <v>220</v>
      </c>
    </row>
    <row r="80" spans="1:4">
      <c r="A80" s="279">
        <v>55</v>
      </c>
      <c r="B80" s="348" t="s">
        <v>1208</v>
      </c>
      <c r="C80" s="350"/>
      <c r="D80" s="350"/>
    </row>
    <row r="81" spans="1:4" ht="25.5">
      <c r="A81" s="283"/>
      <c r="B81" s="294" t="s">
        <v>1680</v>
      </c>
      <c r="C81" s="351" t="s">
        <v>24</v>
      </c>
      <c r="D81" s="351">
        <v>125</v>
      </c>
    </row>
    <row r="82" spans="1:4" ht="25.5">
      <c r="A82" s="279">
        <v>56</v>
      </c>
      <c r="B82" s="348" t="s">
        <v>1207</v>
      </c>
      <c r="C82" s="350"/>
      <c r="D82" s="350"/>
    </row>
    <row r="83" spans="1:4">
      <c r="A83" s="283"/>
      <c r="B83" s="294" t="s">
        <v>1068</v>
      </c>
      <c r="C83" s="351" t="s">
        <v>24</v>
      </c>
      <c r="D83" s="351">
        <v>12</v>
      </c>
    </row>
    <row r="84" spans="1:4" ht="25.5">
      <c r="A84" s="279">
        <v>57</v>
      </c>
      <c r="B84" s="348" t="s">
        <v>1207</v>
      </c>
      <c r="C84" s="350"/>
      <c r="D84" s="350"/>
    </row>
    <row r="85" spans="1:4">
      <c r="A85" s="283"/>
      <c r="B85" s="294" t="s">
        <v>1069</v>
      </c>
      <c r="C85" s="351" t="s">
        <v>24</v>
      </c>
      <c r="D85" s="351">
        <v>25</v>
      </c>
    </row>
    <row r="86" spans="1:4" ht="25.5">
      <c r="A86" s="279">
        <v>58</v>
      </c>
      <c r="B86" s="348" t="s">
        <v>1207</v>
      </c>
      <c r="C86" s="350"/>
      <c r="D86" s="350"/>
    </row>
    <row r="87" spans="1:4">
      <c r="A87" s="283"/>
      <c r="B87" s="294" t="s">
        <v>1070</v>
      </c>
      <c r="C87" s="351" t="s">
        <v>24</v>
      </c>
      <c r="D87" s="351">
        <v>45</v>
      </c>
    </row>
    <row r="88" spans="1:4" ht="25.5">
      <c r="A88" s="279">
        <v>59</v>
      </c>
      <c r="B88" s="348" t="s">
        <v>1211</v>
      </c>
      <c r="C88" s="350"/>
      <c r="D88" s="350"/>
    </row>
    <row r="89" spans="1:4">
      <c r="A89" s="283"/>
      <c r="B89" s="294" t="s">
        <v>1071</v>
      </c>
      <c r="C89" s="351" t="s">
        <v>24</v>
      </c>
      <c r="D89" s="351">
        <v>24</v>
      </c>
    </row>
    <row r="90" spans="1:4" ht="25.5">
      <c r="A90" s="279">
        <v>60</v>
      </c>
      <c r="B90" s="348" t="s">
        <v>1212</v>
      </c>
      <c r="C90" s="350"/>
      <c r="D90" s="350"/>
    </row>
    <row r="91" spans="1:4">
      <c r="A91" s="287"/>
      <c r="B91" s="349" t="s">
        <v>1072</v>
      </c>
      <c r="C91" s="352" t="s">
        <v>24</v>
      </c>
      <c r="D91" s="352">
        <v>6</v>
      </c>
    </row>
    <row r="92" spans="1:4">
      <c r="A92" s="283"/>
      <c r="B92" s="294"/>
      <c r="C92" s="351"/>
      <c r="D92" s="351"/>
    </row>
    <row r="93" spans="1:4">
      <c r="A93" s="182">
        <v>61</v>
      </c>
      <c r="B93" s="34" t="s">
        <v>1213</v>
      </c>
      <c r="C93" s="46" t="s">
        <v>23</v>
      </c>
      <c r="D93" s="46">
        <v>1</v>
      </c>
    </row>
    <row r="94" spans="1:4">
      <c r="A94" s="182">
        <f>+A93+1</f>
        <v>62</v>
      </c>
      <c r="B94" s="34" t="s">
        <v>1369</v>
      </c>
      <c r="C94" s="46" t="s">
        <v>23</v>
      </c>
      <c r="D94" s="46">
        <v>1</v>
      </c>
    </row>
    <row r="95" spans="1:4">
      <c r="A95" s="201">
        <f t="shared" ref="A95:A143" si="0">+A94+1</f>
        <v>63</v>
      </c>
      <c r="B95" s="34" t="s">
        <v>1370</v>
      </c>
      <c r="C95" s="46" t="s">
        <v>23</v>
      </c>
      <c r="D95" s="46">
        <v>10</v>
      </c>
    </row>
    <row r="96" spans="1:4">
      <c r="A96" s="201">
        <f t="shared" si="0"/>
        <v>64</v>
      </c>
      <c r="B96" s="34" t="s">
        <v>1371</v>
      </c>
      <c r="C96" s="46" t="s">
        <v>23</v>
      </c>
      <c r="D96" s="46">
        <v>30</v>
      </c>
    </row>
    <row r="97" spans="1:4">
      <c r="A97" s="201">
        <f t="shared" si="0"/>
        <v>65</v>
      </c>
      <c r="B97" s="34" t="s">
        <v>1372</v>
      </c>
      <c r="C97" s="46" t="s">
        <v>23</v>
      </c>
      <c r="D97" s="46">
        <v>45</v>
      </c>
    </row>
    <row r="98" spans="1:4" ht="25.5">
      <c r="A98" s="201">
        <f t="shared" si="0"/>
        <v>66</v>
      </c>
      <c r="B98" s="34" t="s">
        <v>1214</v>
      </c>
      <c r="C98" s="46" t="s">
        <v>23</v>
      </c>
      <c r="D98" s="46">
        <v>4</v>
      </c>
    </row>
    <row r="99" spans="1:4" ht="25.5">
      <c r="A99" s="201">
        <f t="shared" si="0"/>
        <v>67</v>
      </c>
      <c r="B99" s="34" t="s">
        <v>1215</v>
      </c>
      <c r="C99" s="46" t="s">
        <v>23</v>
      </c>
      <c r="D99" s="46">
        <v>5</v>
      </c>
    </row>
    <row r="100" spans="1:4" ht="194.25" customHeight="1">
      <c r="A100" s="201">
        <f t="shared" si="0"/>
        <v>68</v>
      </c>
      <c r="B100" s="34" t="s">
        <v>1216</v>
      </c>
      <c r="C100" s="46" t="s">
        <v>23</v>
      </c>
      <c r="D100" s="46">
        <v>28</v>
      </c>
    </row>
    <row r="101" spans="1:4" ht="25.5">
      <c r="A101" s="201">
        <f t="shared" si="0"/>
        <v>69</v>
      </c>
      <c r="B101" s="34" t="s">
        <v>1373</v>
      </c>
      <c r="C101" s="46" t="s">
        <v>24</v>
      </c>
      <c r="D101" s="46">
        <v>10</v>
      </c>
    </row>
    <row r="102" spans="1:4">
      <c r="A102" s="201">
        <f t="shared" si="0"/>
        <v>70</v>
      </c>
      <c r="B102" s="34" t="s">
        <v>1374</v>
      </c>
      <c r="C102" s="46" t="s">
        <v>24</v>
      </c>
      <c r="D102" s="46">
        <v>10</v>
      </c>
    </row>
    <row r="103" spans="1:4">
      <c r="A103" s="201">
        <f>+A102+1</f>
        <v>71</v>
      </c>
      <c r="B103" s="34" t="s">
        <v>1375</v>
      </c>
      <c r="C103" s="46" t="s">
        <v>24</v>
      </c>
      <c r="D103" s="46">
        <v>185</v>
      </c>
    </row>
    <row r="104" spans="1:4">
      <c r="A104" s="201">
        <f t="shared" si="0"/>
        <v>72</v>
      </c>
      <c r="B104" s="34" t="s">
        <v>1376</v>
      </c>
      <c r="C104" s="46" t="s">
        <v>24</v>
      </c>
      <c r="D104" s="46">
        <v>21</v>
      </c>
    </row>
    <row r="105" spans="1:4">
      <c r="A105" s="201">
        <f t="shared" si="0"/>
        <v>73</v>
      </c>
      <c r="B105" s="34" t="s">
        <v>1195</v>
      </c>
      <c r="C105" s="46" t="s">
        <v>23</v>
      </c>
      <c r="D105" s="46">
        <v>2</v>
      </c>
    </row>
    <row r="106" spans="1:4" s="536" customFormat="1" ht="25.5">
      <c r="A106" s="535">
        <f t="shared" si="0"/>
        <v>74</v>
      </c>
      <c r="B106" s="126" t="s">
        <v>1686</v>
      </c>
      <c r="C106" s="43" t="s">
        <v>23</v>
      </c>
      <c r="D106" s="43">
        <v>84</v>
      </c>
    </row>
    <row r="107" spans="1:4" s="536" customFormat="1" ht="25.5">
      <c r="A107" s="535">
        <f t="shared" si="0"/>
        <v>75</v>
      </c>
      <c r="B107" s="126" t="s">
        <v>1687</v>
      </c>
      <c r="C107" s="43" t="s">
        <v>23</v>
      </c>
      <c r="D107" s="43">
        <v>30</v>
      </c>
    </row>
    <row r="108" spans="1:4">
      <c r="A108" s="201">
        <f t="shared" si="0"/>
        <v>76</v>
      </c>
      <c r="B108" s="34" t="s">
        <v>1191</v>
      </c>
      <c r="C108" s="46" t="s">
        <v>23</v>
      </c>
      <c r="D108" s="46">
        <v>2</v>
      </c>
    </row>
    <row r="109" spans="1:4">
      <c r="A109" s="201">
        <v>77</v>
      </c>
      <c r="B109" s="34" t="s">
        <v>1366</v>
      </c>
      <c r="C109" s="46" t="s">
        <v>23</v>
      </c>
      <c r="D109" s="46">
        <v>4</v>
      </c>
    </row>
    <row r="110" spans="1:4">
      <c r="A110" s="201">
        <f t="shared" si="0"/>
        <v>78</v>
      </c>
      <c r="B110" s="34" t="s">
        <v>1367</v>
      </c>
      <c r="C110" s="46" t="s">
        <v>23</v>
      </c>
      <c r="D110" s="46">
        <v>2</v>
      </c>
    </row>
    <row r="111" spans="1:4">
      <c r="A111" s="201">
        <f t="shared" si="0"/>
        <v>79</v>
      </c>
      <c r="B111" s="34" t="s">
        <v>1368</v>
      </c>
      <c r="C111" s="46" t="s">
        <v>23</v>
      </c>
      <c r="D111" s="46">
        <v>9</v>
      </c>
    </row>
    <row r="112" spans="1:4">
      <c r="A112" s="420"/>
      <c r="B112" s="424" t="s">
        <v>1545</v>
      </c>
      <c r="C112" s="423"/>
      <c r="D112" s="423"/>
    </row>
    <row r="113" spans="1:4" ht="25.5">
      <c r="A113" s="201">
        <v>80</v>
      </c>
      <c r="B113" s="34" t="s">
        <v>1217</v>
      </c>
      <c r="C113" s="46" t="s">
        <v>24</v>
      </c>
      <c r="D113" s="46">
        <v>65</v>
      </c>
    </row>
    <row r="114" spans="1:4" ht="38.25">
      <c r="A114" s="201">
        <v>81</v>
      </c>
      <c r="B114" s="34" t="s">
        <v>1677</v>
      </c>
      <c r="C114" s="46" t="s">
        <v>24</v>
      </c>
      <c r="D114" s="46">
        <v>280</v>
      </c>
    </row>
    <row r="115" spans="1:4" ht="38.25">
      <c r="A115" s="201">
        <f t="shared" si="0"/>
        <v>82</v>
      </c>
      <c r="B115" s="34" t="s">
        <v>1681</v>
      </c>
      <c r="C115" s="46" t="s">
        <v>290</v>
      </c>
      <c r="D115" s="46">
        <v>210</v>
      </c>
    </row>
    <row r="116" spans="1:4" ht="25.5">
      <c r="A116" s="201">
        <f t="shared" si="0"/>
        <v>83</v>
      </c>
      <c r="B116" s="34" t="s">
        <v>1218</v>
      </c>
      <c r="C116" s="46" t="s">
        <v>23</v>
      </c>
      <c r="D116" s="46">
        <v>48</v>
      </c>
    </row>
    <row r="117" spans="1:4">
      <c r="A117" s="201">
        <f t="shared" si="0"/>
        <v>84</v>
      </c>
      <c r="B117" s="34" t="s">
        <v>1219</v>
      </c>
      <c r="C117" s="46" t="s">
        <v>695</v>
      </c>
      <c r="D117" s="46">
        <v>327</v>
      </c>
    </row>
    <row r="118" spans="1:4">
      <c r="A118" s="201">
        <f t="shared" si="0"/>
        <v>85</v>
      </c>
      <c r="B118" s="34" t="s">
        <v>1220</v>
      </c>
      <c r="C118" s="46" t="s">
        <v>290</v>
      </c>
      <c r="D118" s="46">
        <v>230</v>
      </c>
    </row>
    <row r="119" spans="1:4" ht="37.5" customHeight="1">
      <c r="A119" s="201">
        <f t="shared" si="0"/>
        <v>86</v>
      </c>
      <c r="B119" s="126" t="s">
        <v>1221</v>
      </c>
      <c r="C119" s="46" t="s">
        <v>290</v>
      </c>
      <c r="D119" s="46">
        <v>13</v>
      </c>
    </row>
    <row r="120" spans="1:4" ht="126" customHeight="1">
      <c r="A120" s="201">
        <f t="shared" si="0"/>
        <v>87</v>
      </c>
      <c r="B120" s="34" t="s">
        <v>1222</v>
      </c>
      <c r="C120" s="46" t="s">
        <v>703</v>
      </c>
      <c r="D120" s="46">
        <v>34</v>
      </c>
    </row>
    <row r="121" spans="1:4" ht="134.25" customHeight="1">
      <c r="A121" s="201">
        <f t="shared" si="0"/>
        <v>88</v>
      </c>
      <c r="B121" s="34" t="s">
        <v>1223</v>
      </c>
      <c r="C121" s="46" t="s">
        <v>703</v>
      </c>
      <c r="D121" s="46">
        <v>2</v>
      </c>
    </row>
    <row r="122" spans="1:4" ht="133.5" customHeight="1">
      <c r="A122" s="201">
        <f t="shared" si="0"/>
        <v>89</v>
      </c>
      <c r="B122" s="128" t="s">
        <v>1224</v>
      </c>
      <c r="C122" s="353" t="s">
        <v>703</v>
      </c>
      <c r="D122" s="353">
        <v>50</v>
      </c>
    </row>
    <row r="123" spans="1:4" ht="121.5" customHeight="1">
      <c r="A123" s="201">
        <f t="shared" si="0"/>
        <v>90</v>
      </c>
      <c r="B123" s="34" t="s">
        <v>1225</v>
      </c>
      <c r="C123" s="46" t="s">
        <v>703</v>
      </c>
      <c r="D123" s="46">
        <v>8</v>
      </c>
    </row>
    <row r="124" spans="1:4" ht="134.25" customHeight="1">
      <c r="A124" s="201">
        <f t="shared" si="0"/>
        <v>91</v>
      </c>
      <c r="B124" s="34" t="s">
        <v>1226</v>
      </c>
      <c r="C124" s="46" t="s">
        <v>703</v>
      </c>
      <c r="D124" s="46">
        <v>2</v>
      </c>
    </row>
    <row r="125" spans="1:4">
      <c r="A125" s="201">
        <f t="shared" si="0"/>
        <v>92</v>
      </c>
      <c r="B125" s="34" t="s">
        <v>1227</v>
      </c>
      <c r="C125" s="46" t="s">
        <v>703</v>
      </c>
      <c r="D125" s="46">
        <v>3</v>
      </c>
    </row>
    <row r="126" spans="1:4">
      <c r="A126" s="201">
        <f t="shared" si="0"/>
        <v>93</v>
      </c>
      <c r="B126" s="34" t="s">
        <v>1228</v>
      </c>
      <c r="C126" s="46" t="s">
        <v>703</v>
      </c>
      <c r="D126" s="46">
        <v>3</v>
      </c>
    </row>
    <row r="127" spans="1:4" ht="201.75" customHeight="1">
      <c r="A127" s="201">
        <f t="shared" si="0"/>
        <v>94</v>
      </c>
      <c r="B127" s="34" t="s">
        <v>1229</v>
      </c>
      <c r="C127" s="46" t="s">
        <v>703</v>
      </c>
      <c r="D127" s="46">
        <v>28</v>
      </c>
    </row>
    <row r="128" spans="1:4" ht="120" customHeight="1">
      <c r="A128" s="201">
        <f t="shared" si="0"/>
        <v>95</v>
      </c>
      <c r="B128" s="34" t="s">
        <v>1230</v>
      </c>
      <c r="C128" s="46" t="s">
        <v>703</v>
      </c>
      <c r="D128" s="46">
        <v>3</v>
      </c>
    </row>
    <row r="129" spans="1:4" ht="120" customHeight="1">
      <c r="A129" s="201">
        <f t="shared" si="0"/>
        <v>96</v>
      </c>
      <c r="B129" s="128" t="s">
        <v>1231</v>
      </c>
      <c r="C129" s="353" t="s">
        <v>703</v>
      </c>
      <c r="D129" s="353">
        <v>3</v>
      </c>
    </row>
    <row r="130" spans="1:4" ht="120" customHeight="1">
      <c r="A130" s="201">
        <f t="shared" si="0"/>
        <v>97</v>
      </c>
      <c r="B130" s="128" t="s">
        <v>1232</v>
      </c>
      <c r="C130" s="353"/>
      <c r="D130" s="353">
        <v>2</v>
      </c>
    </row>
    <row r="131" spans="1:4" ht="96" customHeight="1">
      <c r="A131" s="201">
        <f t="shared" si="0"/>
        <v>98</v>
      </c>
      <c r="B131" s="34" t="s">
        <v>1233</v>
      </c>
      <c r="C131" s="46" t="s">
        <v>703</v>
      </c>
      <c r="D131" s="46">
        <v>1</v>
      </c>
    </row>
    <row r="132" spans="1:4">
      <c r="A132" s="535">
        <f t="shared" si="0"/>
        <v>99</v>
      </c>
      <c r="B132" s="126" t="s">
        <v>1196</v>
      </c>
      <c r="C132" s="43" t="s">
        <v>703</v>
      </c>
      <c r="D132" s="43">
        <v>2</v>
      </c>
    </row>
    <row r="133" spans="1:4" s="536" customFormat="1">
      <c r="A133" s="535">
        <v>100</v>
      </c>
      <c r="B133" s="126" t="s">
        <v>1198</v>
      </c>
      <c r="C133" s="43" t="s">
        <v>23</v>
      </c>
      <c r="D133" s="43">
        <v>5</v>
      </c>
    </row>
    <row r="134" spans="1:4" s="536" customFormat="1" ht="108" customHeight="1">
      <c r="A134" s="535">
        <v>101</v>
      </c>
      <c r="B134" s="538" t="s">
        <v>1197</v>
      </c>
      <c r="C134" s="539" t="s">
        <v>23</v>
      </c>
      <c r="D134" s="539">
        <v>1</v>
      </c>
    </row>
    <row r="135" spans="1:4" ht="25.5">
      <c r="A135" s="201">
        <v>102</v>
      </c>
      <c r="B135" s="34" t="s">
        <v>1199</v>
      </c>
      <c r="C135" s="46" t="s">
        <v>23</v>
      </c>
      <c r="D135" s="46">
        <v>2</v>
      </c>
    </row>
    <row r="136" spans="1:4" ht="25.5">
      <c r="A136" s="201">
        <f t="shared" si="0"/>
        <v>103</v>
      </c>
      <c r="B136" s="34" t="s">
        <v>1234</v>
      </c>
      <c r="C136" s="46" t="s">
        <v>23</v>
      </c>
      <c r="D136" s="46">
        <v>3</v>
      </c>
    </row>
    <row r="137" spans="1:4">
      <c r="A137" s="201">
        <f t="shared" si="0"/>
        <v>104</v>
      </c>
      <c r="B137" s="34" t="s">
        <v>1200</v>
      </c>
      <c r="C137" s="46" t="s">
        <v>24</v>
      </c>
      <c r="D137" s="46">
        <v>4</v>
      </c>
    </row>
    <row r="138" spans="1:4">
      <c r="A138" s="201">
        <f t="shared" si="0"/>
        <v>105</v>
      </c>
      <c r="B138" s="34" t="s">
        <v>1201</v>
      </c>
      <c r="C138" s="46" t="s">
        <v>23</v>
      </c>
      <c r="D138" s="46">
        <v>45</v>
      </c>
    </row>
    <row r="139" spans="1:4">
      <c r="A139" s="201">
        <f t="shared" si="0"/>
        <v>106</v>
      </c>
      <c r="B139" s="34" t="s">
        <v>1202</v>
      </c>
      <c r="C139" s="46" t="s">
        <v>23</v>
      </c>
      <c r="D139" s="46">
        <v>21</v>
      </c>
    </row>
    <row r="140" spans="1:4" ht="25.5">
      <c r="A140" s="201">
        <f t="shared" si="0"/>
        <v>107</v>
      </c>
      <c r="B140" s="34" t="s">
        <v>701</v>
      </c>
      <c r="C140" s="46" t="s">
        <v>696</v>
      </c>
      <c r="D140" s="46">
        <v>5</v>
      </c>
    </row>
    <row r="141" spans="1:4" ht="25.5">
      <c r="A141" s="201">
        <f t="shared" si="0"/>
        <v>108</v>
      </c>
      <c r="B141" s="34" t="s">
        <v>700</v>
      </c>
      <c r="C141" s="46" t="s">
        <v>24</v>
      </c>
      <c r="D141" s="46">
        <v>5</v>
      </c>
    </row>
    <row r="142" spans="1:4">
      <c r="A142" s="201">
        <f t="shared" si="0"/>
        <v>109</v>
      </c>
      <c r="B142" s="34" t="s">
        <v>54</v>
      </c>
      <c r="C142" s="46" t="s">
        <v>14</v>
      </c>
      <c r="D142" s="46">
        <v>1</v>
      </c>
    </row>
    <row r="143" spans="1:4">
      <c r="A143" s="201">
        <f t="shared" si="0"/>
        <v>110</v>
      </c>
      <c r="B143" s="99" t="s">
        <v>1235</v>
      </c>
      <c r="C143" s="46" t="s">
        <v>14</v>
      </c>
      <c r="D143" s="46">
        <v>1</v>
      </c>
    </row>
    <row r="144" spans="1:4" ht="15.75" thickBot="1">
      <c r="A144" s="52"/>
      <c r="B144" s="53"/>
      <c r="C144" s="54"/>
      <c r="D144" s="52"/>
    </row>
    <row r="145" spans="1:4" ht="15.75" thickTop="1">
      <c r="A145" s="55"/>
      <c r="B145" s="56"/>
      <c r="C145" s="57"/>
      <c r="D145" s="58"/>
    </row>
    <row r="146" spans="1:4">
      <c r="A146" s="493"/>
      <c r="B146" s="494"/>
      <c r="C146" s="495"/>
      <c r="D146" s="496"/>
    </row>
    <row r="147" spans="1:4">
      <c r="A147" s="1"/>
      <c r="B147" s="1"/>
      <c r="C147" s="1"/>
      <c r="D147" s="1"/>
    </row>
    <row r="148" spans="1:4">
      <c r="B148" s="224" t="s">
        <v>1810</v>
      </c>
      <c r="C148" s="1"/>
      <c r="D148" s="1"/>
    </row>
    <row r="149" spans="1:4">
      <c r="B149" s="226" t="s">
        <v>1324</v>
      </c>
      <c r="C149" s="1"/>
      <c r="D149" s="1"/>
    </row>
    <row r="150" spans="1:4">
      <c r="B150" s="227"/>
      <c r="C150" s="1"/>
      <c r="D150" s="1"/>
    </row>
    <row r="151" spans="1:4">
      <c r="B151" s="227"/>
      <c r="C151" s="1"/>
      <c r="D151" s="1"/>
    </row>
    <row r="152" spans="1:4">
      <c r="B152" s="224" t="s">
        <v>1811</v>
      </c>
      <c r="C152" s="1"/>
      <c r="D152" s="1"/>
    </row>
    <row r="153" spans="1:4">
      <c r="B153" s="226" t="s">
        <v>1324</v>
      </c>
      <c r="C153" s="1"/>
      <c r="D153" s="1"/>
    </row>
    <row r="154" spans="1:4">
      <c r="B154" s="227" t="s">
        <v>1326</v>
      </c>
      <c r="C154" s="1"/>
      <c r="D154" s="1"/>
    </row>
    <row r="155" spans="1:4">
      <c r="A155" s="1"/>
      <c r="B155" s="1"/>
      <c r="C155" s="1"/>
      <c r="D155" s="1"/>
    </row>
    <row r="156" spans="1:4">
      <c r="A156" s="1"/>
      <c r="B156" s="1"/>
      <c r="C156" s="1"/>
      <c r="D156" s="1"/>
    </row>
    <row r="157" spans="1:4">
      <c r="A157" s="1"/>
      <c r="B157" s="1"/>
      <c r="C157" s="1"/>
      <c r="D157" s="1"/>
    </row>
    <row r="158" spans="1:4">
      <c r="A158" s="1"/>
      <c r="B158" s="1"/>
      <c r="C158" s="1"/>
      <c r="D158" s="1"/>
    </row>
    <row r="159" spans="1:4">
      <c r="A159" s="1"/>
      <c r="B159" s="1"/>
      <c r="C159" s="1"/>
      <c r="D159" s="1"/>
    </row>
  </sheetData>
  <printOptions horizontalCentered="1"/>
  <pageMargins left="0.31496062992125984" right="0.31496062992125984" top="0.94488188976377963" bottom="0.35433070866141736" header="0.31496062992125984" footer="0.31496062992125984"/>
  <pageSetup paperSize="9" fitToHeight="0" orientation="landscape" r:id="rId1"/>
  <rowBreaks count="7" manualBreakCount="7">
    <brk id="33" max="15" man="1"/>
    <brk id="57" max="15" man="1"/>
    <brk id="98" max="15" man="1"/>
    <brk id="119" max="15" man="1"/>
    <brk id="126" max="15" man="1"/>
    <brk id="131" max="15" man="1"/>
    <brk id="140" max="3" man="1"/>
  </rowBreaks>
  <ignoredErrors>
    <ignoredError sqref="A53:A56" twoDigitTextYear="1"/>
  </ignoredErrors>
  <drawing r:id="rId2"/>
</worksheet>
</file>

<file path=xl/worksheets/sheet7.xml><?xml version="1.0" encoding="utf-8"?>
<worksheet xmlns="http://schemas.openxmlformats.org/spreadsheetml/2006/main" xmlns:r="http://schemas.openxmlformats.org/officeDocument/2006/relationships">
  <sheetPr>
    <pageSetUpPr fitToPage="1"/>
  </sheetPr>
  <dimension ref="A1:J134"/>
  <sheetViews>
    <sheetView view="pageBreakPreview" zoomScale="70" zoomScaleNormal="75" zoomScaleSheetLayoutView="70" workbookViewId="0">
      <pane ySplit="14" topLeftCell="A15" activePane="bottomLeft" state="frozen"/>
      <selection pane="bottomLeft"/>
    </sheetView>
  </sheetViews>
  <sheetFormatPr defaultColWidth="9.21875" defaultRowHeight="12.75"/>
  <cols>
    <col min="1" max="1" width="5.88671875" style="1" customWidth="1"/>
    <col min="2" max="2" width="30.109375" style="1" customWidth="1"/>
    <col min="3" max="3" width="12.33203125" style="1" customWidth="1"/>
    <col min="4" max="4" width="11.88671875" style="1" customWidth="1"/>
    <col min="5" max="5" width="9.21875" style="1"/>
    <col min="6" max="6" width="8.109375" style="1" customWidth="1"/>
    <col min="7" max="16384" width="9.21875" style="1"/>
  </cols>
  <sheetData>
    <row r="1" spans="1:10" customFormat="1" ht="15">
      <c r="A1" s="21" t="s">
        <v>162</v>
      </c>
      <c r="B1" s="21"/>
      <c r="C1" s="21"/>
      <c r="D1" s="21"/>
      <c r="E1" s="22"/>
      <c r="F1" s="23"/>
      <c r="G1" s="1"/>
      <c r="H1" s="1"/>
      <c r="I1" s="1"/>
    </row>
    <row r="2" spans="1:10" customFormat="1" ht="15">
      <c r="A2" s="21" t="s">
        <v>163</v>
      </c>
      <c r="B2" s="21"/>
      <c r="C2" s="21"/>
      <c r="D2" s="21"/>
      <c r="E2" s="23"/>
      <c r="F2" s="23"/>
      <c r="G2" s="1"/>
      <c r="H2" s="1"/>
      <c r="I2" s="1"/>
    </row>
    <row r="3" spans="1:10">
      <c r="A3" s="21"/>
      <c r="B3" s="21"/>
      <c r="C3" s="21"/>
      <c r="D3" s="21"/>
      <c r="E3" s="38"/>
      <c r="F3" s="38"/>
    </row>
    <row r="4" spans="1:10">
      <c r="A4" s="21" t="s">
        <v>164</v>
      </c>
      <c r="B4" s="21"/>
      <c r="C4" s="21"/>
      <c r="D4" s="21"/>
      <c r="E4" s="47"/>
      <c r="F4" s="47"/>
    </row>
    <row r="5" spans="1:10" ht="15">
      <c r="A5" s="78" t="s">
        <v>1812</v>
      </c>
      <c r="B5" s="21"/>
      <c r="C5" s="21"/>
      <c r="D5" s="21"/>
      <c r="E5" s="49"/>
      <c r="F5" s="49"/>
    </row>
    <row r="6" spans="1:10" ht="15">
      <c r="A6" s="78"/>
      <c r="B6" s="21"/>
      <c r="C6" s="21"/>
      <c r="D6" s="21"/>
      <c r="E6" s="49"/>
      <c r="F6" s="49"/>
    </row>
    <row r="7" spans="1:10">
      <c r="A7" s="48"/>
      <c r="B7" s="1030" t="s">
        <v>1860</v>
      </c>
      <c r="C7" s="48"/>
      <c r="D7" s="50"/>
      <c r="E7" s="48"/>
      <c r="F7" s="48"/>
    </row>
    <row r="8" spans="1:10">
      <c r="A8" s="51"/>
      <c r="B8" s="39" t="s">
        <v>33</v>
      </c>
      <c r="C8" s="51"/>
      <c r="D8" s="51"/>
      <c r="E8" s="51"/>
      <c r="F8" s="51"/>
    </row>
    <row r="9" spans="1:10" ht="16.5">
      <c r="B9" s="77"/>
      <c r="C9" s="40"/>
      <c r="D9" s="40"/>
      <c r="E9" s="38"/>
      <c r="F9" s="23"/>
    </row>
    <row r="10" spans="1:10">
      <c r="A10" s="9" t="s">
        <v>1859</v>
      </c>
      <c r="B10" s="23"/>
      <c r="C10" s="23"/>
      <c r="D10" s="23"/>
      <c r="E10" s="23"/>
      <c r="F10" s="24"/>
      <c r="G10" s="31"/>
      <c r="H10" s="31"/>
    </row>
    <row r="11" spans="1:10">
      <c r="A11" s="9"/>
      <c r="B11" s="23"/>
      <c r="C11" s="23"/>
      <c r="D11" s="23"/>
      <c r="E11" s="23"/>
      <c r="F11" s="24"/>
      <c r="G11" s="31"/>
      <c r="H11" s="31"/>
    </row>
    <row r="12" spans="1:10" ht="15.6" customHeight="1">
      <c r="A12" s="1159" t="s">
        <v>2</v>
      </c>
      <c r="B12" s="1153" t="s">
        <v>1890</v>
      </c>
      <c r="C12" s="1162"/>
      <c r="D12" s="1163"/>
      <c r="E12" s="1156" t="s">
        <v>30</v>
      </c>
      <c r="F12" s="1150" t="s">
        <v>11</v>
      </c>
    </row>
    <row r="13" spans="1:10" ht="15.6" customHeight="1">
      <c r="A13" s="1160"/>
      <c r="B13" s="1154"/>
      <c r="C13" s="1164"/>
      <c r="D13" s="1165"/>
      <c r="E13" s="1157"/>
      <c r="F13" s="1151"/>
    </row>
    <row r="14" spans="1:10" ht="28.5" customHeight="1" thickBot="1">
      <c r="A14" s="1161"/>
      <c r="B14" s="1155"/>
      <c r="C14" s="1166"/>
      <c r="D14" s="1167"/>
      <c r="E14" s="1158"/>
      <c r="F14" s="1152"/>
    </row>
    <row r="15" spans="1:10" ht="14.25" thickTop="1" thickBot="1">
      <c r="A15" s="59"/>
      <c r="B15" s="465"/>
      <c r="C15" s="488"/>
      <c r="D15" s="466"/>
      <c r="E15" s="60"/>
      <c r="F15" s="61"/>
      <c r="H15" s="31"/>
      <c r="I15" s="31"/>
      <c r="J15" s="31"/>
    </row>
    <row r="16" spans="1:10" ht="13.5" thickBot="1">
      <c r="A16" s="426"/>
      <c r="B16" s="427" t="s">
        <v>1377</v>
      </c>
      <c r="C16" s="427"/>
      <c r="D16" s="435"/>
      <c r="E16" s="428"/>
      <c r="F16" s="429"/>
      <c r="H16" s="31"/>
      <c r="I16" s="31"/>
      <c r="J16" s="31"/>
    </row>
    <row r="17" spans="1:10">
      <c r="A17" s="430">
        <v>1</v>
      </c>
      <c r="B17" s="346" t="s">
        <v>1705</v>
      </c>
      <c r="C17" s="358" t="s">
        <v>1379</v>
      </c>
      <c r="D17" s="359"/>
      <c r="E17" s="355" t="s">
        <v>24</v>
      </c>
      <c r="F17" s="351">
        <v>19.100000000000001</v>
      </c>
      <c r="H17" s="31"/>
      <c r="I17" s="833"/>
      <c r="J17" s="31"/>
    </row>
    <row r="18" spans="1:10" ht="14.1" customHeight="1">
      <c r="A18" s="100">
        <f>+A17+1</f>
        <v>2</v>
      </c>
      <c r="B18" s="346" t="s">
        <v>1705</v>
      </c>
      <c r="C18" s="356" t="s">
        <v>1380</v>
      </c>
      <c r="D18" s="357"/>
      <c r="E18" s="64" t="s">
        <v>24</v>
      </c>
      <c r="F18" s="46">
        <v>77.8</v>
      </c>
      <c r="H18" s="31"/>
      <c r="I18" s="31"/>
      <c r="J18" s="31"/>
    </row>
    <row r="19" spans="1:10">
      <c r="A19" s="100">
        <f t="shared" ref="A19:A94" si="0">+A18+1</f>
        <v>3</v>
      </c>
      <c r="B19" s="346" t="s">
        <v>1705</v>
      </c>
      <c r="C19" s="356" t="s">
        <v>1381</v>
      </c>
      <c r="D19" s="357"/>
      <c r="E19" s="64" t="s">
        <v>24</v>
      </c>
      <c r="F19" s="46">
        <v>45.2</v>
      </c>
      <c r="H19" s="31"/>
      <c r="I19" s="31"/>
      <c r="J19" s="31"/>
    </row>
    <row r="20" spans="1:10">
      <c r="A20" s="100">
        <f t="shared" si="0"/>
        <v>4</v>
      </c>
      <c r="B20" s="346" t="s">
        <v>1705</v>
      </c>
      <c r="C20" s="356" t="s">
        <v>1382</v>
      </c>
      <c r="D20" s="357"/>
      <c r="E20" s="64" t="s">
        <v>24</v>
      </c>
      <c r="F20" s="46">
        <v>34.799999999999997</v>
      </c>
      <c r="H20" s="31"/>
      <c r="I20" s="31"/>
      <c r="J20" s="31"/>
    </row>
    <row r="21" spans="1:10">
      <c r="A21" s="548" t="s">
        <v>1706</v>
      </c>
      <c r="B21" s="549" t="s">
        <v>1709</v>
      </c>
      <c r="C21" s="358" t="s">
        <v>1707</v>
      </c>
      <c r="D21" s="551"/>
      <c r="E21" s="552" t="s">
        <v>24</v>
      </c>
      <c r="F21" s="796">
        <v>1010.4</v>
      </c>
      <c r="H21" s="31"/>
      <c r="I21" s="31"/>
      <c r="J21" s="31"/>
    </row>
    <row r="22" spans="1:10">
      <c r="A22" s="548" t="s">
        <v>1708</v>
      </c>
      <c r="B22" s="549" t="s">
        <v>1709</v>
      </c>
      <c r="C22" s="356" t="s">
        <v>1380</v>
      </c>
      <c r="D22" s="551"/>
      <c r="E22" s="552" t="s">
        <v>24</v>
      </c>
      <c r="F22" s="553">
        <v>60.4</v>
      </c>
      <c r="H22" s="31"/>
      <c r="I22" s="31"/>
      <c r="J22" s="31"/>
    </row>
    <row r="23" spans="1:10">
      <c r="A23" s="432" t="s">
        <v>1720</v>
      </c>
      <c r="B23" s="74" t="s">
        <v>1237</v>
      </c>
      <c r="C23" s="356"/>
      <c r="D23" s="357"/>
      <c r="E23" s="433" t="s">
        <v>14</v>
      </c>
      <c r="F23" s="353">
        <v>1</v>
      </c>
      <c r="H23" s="31"/>
      <c r="I23" s="31"/>
      <c r="J23" s="31"/>
    </row>
    <row r="24" spans="1:10">
      <c r="A24" s="434" t="s">
        <v>1721</v>
      </c>
      <c r="B24" s="74" t="s">
        <v>629</v>
      </c>
      <c r="C24" s="356" t="s">
        <v>1381</v>
      </c>
      <c r="D24" s="357" t="s">
        <v>1711</v>
      </c>
      <c r="E24" s="433" t="s">
        <v>15</v>
      </c>
      <c r="F24" s="353">
        <v>1</v>
      </c>
      <c r="H24" s="31"/>
      <c r="I24" s="31"/>
      <c r="J24" s="31"/>
    </row>
    <row r="25" spans="1:10">
      <c r="A25" s="434" t="s">
        <v>1722</v>
      </c>
      <c r="B25" s="74" t="s">
        <v>482</v>
      </c>
      <c r="C25" s="356" t="s">
        <v>1381</v>
      </c>
      <c r="D25" s="357" t="s">
        <v>1711</v>
      </c>
      <c r="E25" s="433" t="s">
        <v>15</v>
      </c>
      <c r="F25" s="353">
        <v>2</v>
      </c>
      <c r="H25" s="31"/>
      <c r="I25" s="31"/>
      <c r="J25" s="31"/>
    </row>
    <row r="26" spans="1:10">
      <c r="A26" s="434" t="s">
        <v>1723</v>
      </c>
      <c r="B26" s="74" t="s">
        <v>467</v>
      </c>
      <c r="C26" s="356" t="s">
        <v>1379</v>
      </c>
      <c r="D26" s="357" t="s">
        <v>1711</v>
      </c>
      <c r="E26" s="433" t="s">
        <v>15</v>
      </c>
      <c r="F26" s="353">
        <v>3</v>
      </c>
      <c r="H26" s="31"/>
      <c r="I26" s="31"/>
      <c r="J26" s="31"/>
    </row>
    <row r="27" spans="1:10">
      <c r="A27" s="434" t="s">
        <v>1724</v>
      </c>
      <c r="B27" s="74" t="s">
        <v>467</v>
      </c>
      <c r="C27" s="356" t="s">
        <v>1380</v>
      </c>
      <c r="D27" s="357" t="s">
        <v>1711</v>
      </c>
      <c r="E27" s="433" t="s">
        <v>15</v>
      </c>
      <c r="F27" s="353">
        <v>3</v>
      </c>
      <c r="H27" s="31"/>
      <c r="I27" s="31"/>
      <c r="J27" s="31"/>
    </row>
    <row r="28" spans="1:10">
      <c r="A28" s="434" t="s">
        <v>1725</v>
      </c>
      <c r="B28" s="74" t="s">
        <v>440</v>
      </c>
      <c r="C28" s="356" t="s">
        <v>1386</v>
      </c>
      <c r="D28" s="357" t="s">
        <v>1711</v>
      </c>
      <c r="E28" s="433" t="s">
        <v>15</v>
      </c>
      <c r="F28" s="353">
        <v>2</v>
      </c>
      <c r="H28" s="31"/>
      <c r="I28" s="31"/>
      <c r="J28" s="31"/>
    </row>
    <row r="29" spans="1:10">
      <c r="A29" s="434" t="s">
        <v>1726</v>
      </c>
      <c r="B29" s="74" t="s">
        <v>440</v>
      </c>
      <c r="C29" s="356" t="s">
        <v>1379</v>
      </c>
      <c r="D29" s="357" t="s">
        <v>1711</v>
      </c>
      <c r="E29" s="433" t="s">
        <v>15</v>
      </c>
      <c r="F29" s="353">
        <v>8</v>
      </c>
      <c r="H29" s="31"/>
      <c r="I29" s="31"/>
      <c r="J29" s="31"/>
    </row>
    <row r="30" spans="1:10">
      <c r="A30" s="434" t="s">
        <v>1727</v>
      </c>
      <c r="B30" s="74" t="s">
        <v>440</v>
      </c>
      <c r="C30" s="356" t="s">
        <v>1380</v>
      </c>
      <c r="D30" s="357" t="s">
        <v>1711</v>
      </c>
      <c r="E30" s="433" t="s">
        <v>15</v>
      </c>
      <c r="F30" s="353">
        <v>10</v>
      </c>
      <c r="H30" s="31"/>
      <c r="I30" s="31"/>
      <c r="J30" s="31"/>
    </row>
    <row r="31" spans="1:10">
      <c r="A31" s="434" t="s">
        <v>1728</v>
      </c>
      <c r="B31" s="74" t="s">
        <v>440</v>
      </c>
      <c r="C31" s="356" t="s">
        <v>1381</v>
      </c>
      <c r="D31" s="357" t="s">
        <v>1711</v>
      </c>
      <c r="E31" s="433" t="s">
        <v>15</v>
      </c>
      <c r="F31" s="353">
        <v>6</v>
      </c>
      <c r="H31" s="31"/>
      <c r="I31" s="31"/>
      <c r="J31" s="31"/>
    </row>
    <row r="32" spans="1:10">
      <c r="A32" s="554" t="s">
        <v>1729</v>
      </c>
      <c r="B32" s="74" t="s">
        <v>440</v>
      </c>
      <c r="C32" s="356" t="s">
        <v>1382</v>
      </c>
      <c r="D32" s="357" t="s">
        <v>1711</v>
      </c>
      <c r="E32" s="433" t="s">
        <v>15</v>
      </c>
      <c r="F32" s="553">
        <v>10</v>
      </c>
      <c r="H32" s="31"/>
      <c r="I32" s="31"/>
      <c r="J32" s="31"/>
    </row>
    <row r="33" spans="1:10">
      <c r="A33" s="554" t="s">
        <v>1730</v>
      </c>
      <c r="B33" s="74" t="s">
        <v>440</v>
      </c>
      <c r="C33" s="550">
        <v>16</v>
      </c>
      <c r="D33" s="551" t="s">
        <v>1710</v>
      </c>
      <c r="E33" s="433" t="s">
        <v>15</v>
      </c>
      <c r="F33" s="553">
        <v>364</v>
      </c>
      <c r="H33" s="31"/>
      <c r="I33" s="31"/>
      <c r="J33" s="31"/>
    </row>
    <row r="34" spans="1:10">
      <c r="A34" s="554" t="s">
        <v>1731</v>
      </c>
      <c r="B34" s="74" t="s">
        <v>440</v>
      </c>
      <c r="C34" s="550">
        <v>20</v>
      </c>
      <c r="D34" s="551" t="s">
        <v>1710</v>
      </c>
      <c r="E34" s="433" t="s">
        <v>15</v>
      </c>
      <c r="F34" s="553">
        <v>8</v>
      </c>
      <c r="H34" s="31"/>
      <c r="I34" s="31"/>
      <c r="J34" s="31"/>
    </row>
    <row r="35" spans="1:10">
      <c r="A35" s="434" t="s">
        <v>1732</v>
      </c>
      <c r="B35" s="74" t="s">
        <v>707</v>
      </c>
      <c r="C35" s="356" t="s">
        <v>1712</v>
      </c>
      <c r="D35" s="357" t="s">
        <v>1711</v>
      </c>
      <c r="E35" s="433" t="s">
        <v>15</v>
      </c>
      <c r="F35" s="353">
        <v>12</v>
      </c>
      <c r="H35" s="31"/>
      <c r="I35" s="31"/>
      <c r="J35" s="31"/>
    </row>
    <row r="36" spans="1:10">
      <c r="A36" s="434" t="s">
        <v>1733</v>
      </c>
      <c r="B36" s="74" t="s">
        <v>707</v>
      </c>
      <c r="C36" s="356" t="s">
        <v>1713</v>
      </c>
      <c r="D36" s="357" t="s">
        <v>1711</v>
      </c>
      <c r="E36" s="433" t="s">
        <v>15</v>
      </c>
      <c r="F36" s="353">
        <v>4</v>
      </c>
      <c r="H36" s="31"/>
      <c r="I36" s="31"/>
      <c r="J36" s="31"/>
    </row>
    <row r="37" spans="1:10">
      <c r="A37" s="434" t="s">
        <v>1734</v>
      </c>
      <c r="B37" s="74" t="s">
        <v>707</v>
      </c>
      <c r="C37" s="356" t="s">
        <v>1383</v>
      </c>
      <c r="D37" s="357" t="s">
        <v>1711</v>
      </c>
      <c r="E37" s="433" t="s">
        <v>15</v>
      </c>
      <c r="F37" s="353">
        <v>2</v>
      </c>
      <c r="H37" s="31"/>
      <c r="I37" s="31"/>
      <c r="J37" s="31"/>
    </row>
    <row r="38" spans="1:10">
      <c r="A38" s="434" t="s">
        <v>1735</v>
      </c>
      <c r="B38" s="74" t="s">
        <v>707</v>
      </c>
      <c r="C38" s="356" t="s">
        <v>1384</v>
      </c>
      <c r="D38" s="357" t="s">
        <v>1711</v>
      </c>
      <c r="E38" s="433" t="s">
        <v>15</v>
      </c>
      <c r="F38" s="353">
        <v>2</v>
      </c>
      <c r="H38" s="31"/>
      <c r="I38" s="31"/>
      <c r="J38" s="31"/>
    </row>
    <row r="39" spans="1:10">
      <c r="A39" s="434" t="s">
        <v>1736</v>
      </c>
      <c r="B39" s="74" t="s">
        <v>707</v>
      </c>
      <c r="C39" s="356" t="s">
        <v>1385</v>
      </c>
      <c r="D39" s="357" t="s">
        <v>1711</v>
      </c>
      <c r="E39" s="433" t="s">
        <v>15</v>
      </c>
      <c r="F39" s="353">
        <v>2</v>
      </c>
      <c r="H39" s="31"/>
      <c r="I39" s="31"/>
      <c r="J39" s="31"/>
    </row>
    <row r="40" spans="1:10">
      <c r="A40" s="554" t="s">
        <v>1737</v>
      </c>
      <c r="B40" s="74" t="s">
        <v>707</v>
      </c>
      <c r="C40" s="356" t="s">
        <v>1714</v>
      </c>
      <c r="D40" s="551" t="s">
        <v>1710</v>
      </c>
      <c r="E40" s="433" t="s">
        <v>15</v>
      </c>
      <c r="F40" s="553">
        <v>120</v>
      </c>
      <c r="H40" s="31"/>
      <c r="I40" s="31"/>
      <c r="J40" s="31"/>
    </row>
    <row r="41" spans="1:10">
      <c r="A41" s="554" t="s">
        <v>1738</v>
      </c>
      <c r="B41" s="74" t="s">
        <v>707</v>
      </c>
      <c r="C41" s="356" t="s">
        <v>1712</v>
      </c>
      <c r="D41" s="551" t="s">
        <v>1710</v>
      </c>
      <c r="E41" s="433" t="s">
        <v>15</v>
      </c>
      <c r="F41" s="553">
        <v>20</v>
      </c>
      <c r="H41" s="31"/>
      <c r="I41" s="31"/>
      <c r="J41" s="31"/>
    </row>
    <row r="42" spans="1:10">
      <c r="A42" s="554" t="s">
        <v>1739</v>
      </c>
      <c r="B42" s="74" t="s">
        <v>707</v>
      </c>
      <c r="C42" s="356" t="s">
        <v>1715</v>
      </c>
      <c r="D42" s="551" t="s">
        <v>1710</v>
      </c>
      <c r="E42" s="433" t="s">
        <v>15</v>
      </c>
      <c r="F42" s="553">
        <v>2</v>
      </c>
      <c r="H42" s="31"/>
      <c r="I42" s="31"/>
      <c r="J42" s="31"/>
    </row>
    <row r="43" spans="1:10">
      <c r="A43" s="434" t="s">
        <v>1740</v>
      </c>
      <c r="B43" s="74" t="s">
        <v>315</v>
      </c>
      <c r="C43" s="356">
        <v>43028</v>
      </c>
      <c r="D43" s="357" t="s">
        <v>1711</v>
      </c>
      <c r="E43" s="433" t="s">
        <v>15</v>
      </c>
      <c r="F43" s="353">
        <v>2</v>
      </c>
      <c r="H43" s="31"/>
      <c r="I43" s="31"/>
      <c r="J43" s="31"/>
    </row>
    <row r="44" spans="1:10">
      <c r="A44" s="434" t="s">
        <v>1741</v>
      </c>
      <c r="B44" s="74" t="s">
        <v>315</v>
      </c>
      <c r="C44" s="356" t="s">
        <v>1716</v>
      </c>
      <c r="D44" s="357" t="s">
        <v>1711</v>
      </c>
      <c r="E44" s="433" t="s">
        <v>15</v>
      </c>
      <c r="F44" s="353">
        <v>6</v>
      </c>
      <c r="H44" s="31"/>
      <c r="I44" s="31"/>
      <c r="J44" s="31"/>
    </row>
    <row r="45" spans="1:10">
      <c r="A45" s="434" t="s">
        <v>1742</v>
      </c>
      <c r="B45" s="74" t="s">
        <v>315</v>
      </c>
      <c r="C45" s="356" t="s">
        <v>1717</v>
      </c>
      <c r="D45" s="357" t="s">
        <v>1711</v>
      </c>
      <c r="E45" s="433" t="s">
        <v>15</v>
      </c>
      <c r="F45" s="353">
        <v>2</v>
      </c>
      <c r="H45" s="31"/>
      <c r="I45" s="31"/>
      <c r="J45" s="31"/>
    </row>
    <row r="46" spans="1:10">
      <c r="A46" s="434" t="s">
        <v>1743</v>
      </c>
      <c r="B46" s="74" t="s">
        <v>315</v>
      </c>
      <c r="C46" s="356" t="s">
        <v>1718</v>
      </c>
      <c r="D46" s="357" t="s">
        <v>1711</v>
      </c>
      <c r="E46" s="433" t="s">
        <v>15</v>
      </c>
      <c r="F46" s="353">
        <v>2</v>
      </c>
      <c r="H46" s="31"/>
      <c r="I46" s="31"/>
      <c r="J46" s="31"/>
    </row>
    <row r="47" spans="1:10">
      <c r="A47" s="434" t="s">
        <v>1744</v>
      </c>
      <c r="B47" s="74" t="s">
        <v>315</v>
      </c>
      <c r="C47" s="356" t="s">
        <v>1719</v>
      </c>
      <c r="D47" s="551" t="s">
        <v>1710</v>
      </c>
      <c r="E47" s="433" t="s">
        <v>15</v>
      </c>
      <c r="F47" s="353">
        <v>12</v>
      </c>
      <c r="H47" s="31"/>
      <c r="I47" s="31"/>
      <c r="J47" s="31"/>
    </row>
    <row r="48" spans="1:10">
      <c r="A48" s="431">
        <v>8</v>
      </c>
      <c r="B48" s="74" t="s">
        <v>1238</v>
      </c>
      <c r="C48" s="356"/>
      <c r="D48" s="357" t="s">
        <v>708</v>
      </c>
      <c r="E48" s="64" t="s">
        <v>15</v>
      </c>
      <c r="F48" s="46">
        <v>8</v>
      </c>
      <c r="H48" s="31"/>
      <c r="I48" s="833"/>
      <c r="J48" s="31"/>
    </row>
    <row r="49" spans="1:10">
      <c r="A49" s="431">
        <v>9</v>
      </c>
      <c r="B49" s="74" t="s">
        <v>1238</v>
      </c>
      <c r="C49" s="550"/>
      <c r="D49" s="795" t="s">
        <v>1746</v>
      </c>
      <c r="E49" s="540" t="s">
        <v>15</v>
      </c>
      <c r="F49" s="796">
        <v>1</v>
      </c>
      <c r="H49" s="31"/>
      <c r="I49" s="31"/>
      <c r="J49" s="31"/>
    </row>
    <row r="50" spans="1:10">
      <c r="A50" s="100" t="s">
        <v>1745</v>
      </c>
      <c r="B50" s="74" t="s">
        <v>1238</v>
      </c>
      <c r="C50" s="356"/>
      <c r="D50" s="357" t="s">
        <v>709</v>
      </c>
      <c r="E50" s="64" t="s">
        <v>15</v>
      </c>
      <c r="F50" s="46">
        <v>2</v>
      </c>
      <c r="H50" s="31"/>
      <c r="I50" s="31"/>
      <c r="J50" s="31"/>
    </row>
    <row r="51" spans="1:10">
      <c r="A51" s="100">
        <f t="shared" si="0"/>
        <v>11</v>
      </c>
      <c r="B51" s="74" t="s">
        <v>1238</v>
      </c>
      <c r="C51" s="356"/>
      <c r="D51" s="357" t="s">
        <v>710</v>
      </c>
      <c r="E51" s="64" t="s">
        <v>15</v>
      </c>
      <c r="F51" s="46">
        <v>20</v>
      </c>
      <c r="H51" s="31"/>
      <c r="I51" s="31"/>
      <c r="J51" s="31"/>
    </row>
    <row r="52" spans="1:10">
      <c r="A52" s="100">
        <f t="shared" si="0"/>
        <v>12</v>
      </c>
      <c r="B52" s="74" t="s">
        <v>1238</v>
      </c>
      <c r="C52" s="356"/>
      <c r="D52" s="357" t="s">
        <v>711</v>
      </c>
      <c r="E52" s="64" t="s">
        <v>15</v>
      </c>
      <c r="F52" s="46">
        <v>1</v>
      </c>
      <c r="H52" s="31"/>
      <c r="I52" s="31"/>
      <c r="J52" s="31"/>
    </row>
    <row r="53" spans="1:10">
      <c r="A53" s="100">
        <f t="shared" si="0"/>
        <v>13</v>
      </c>
      <c r="B53" s="74" t="s">
        <v>1238</v>
      </c>
      <c r="C53" s="356"/>
      <c r="D53" s="357" t="s">
        <v>712</v>
      </c>
      <c r="E53" s="64" t="s">
        <v>15</v>
      </c>
      <c r="F53" s="46">
        <v>3</v>
      </c>
      <c r="H53" s="31"/>
      <c r="I53" s="31"/>
      <c r="J53" s="31"/>
    </row>
    <row r="54" spans="1:10">
      <c r="A54" s="100">
        <f t="shared" si="0"/>
        <v>14</v>
      </c>
      <c r="B54" s="74" t="s">
        <v>1238</v>
      </c>
      <c r="C54" s="356"/>
      <c r="D54" s="357" t="s">
        <v>713</v>
      </c>
      <c r="E54" s="64" t="s">
        <v>15</v>
      </c>
      <c r="F54" s="46">
        <v>22</v>
      </c>
      <c r="H54" s="31"/>
      <c r="I54" s="31"/>
      <c r="J54" s="31"/>
    </row>
    <row r="55" spans="1:10">
      <c r="A55" s="100">
        <f t="shared" si="0"/>
        <v>15</v>
      </c>
      <c r="B55" s="74" t="s">
        <v>1238</v>
      </c>
      <c r="C55" s="356"/>
      <c r="D55" s="357" t="s">
        <v>714</v>
      </c>
      <c r="E55" s="64" t="s">
        <v>15</v>
      </c>
      <c r="F55" s="46">
        <v>16</v>
      </c>
      <c r="H55" s="31"/>
      <c r="I55" s="31"/>
      <c r="J55" s="31"/>
    </row>
    <row r="56" spans="1:10">
      <c r="A56" s="100">
        <f t="shared" si="0"/>
        <v>16</v>
      </c>
      <c r="B56" s="74" t="s">
        <v>1238</v>
      </c>
      <c r="C56" s="356"/>
      <c r="D56" s="357" t="s">
        <v>715</v>
      </c>
      <c r="E56" s="64" t="s">
        <v>15</v>
      </c>
      <c r="F56" s="46">
        <v>6</v>
      </c>
      <c r="H56" s="31"/>
      <c r="I56" s="31"/>
      <c r="J56" s="31"/>
    </row>
    <row r="57" spans="1:10">
      <c r="A57" s="100">
        <f t="shared" si="0"/>
        <v>17</v>
      </c>
      <c r="B57" s="74" t="s">
        <v>1238</v>
      </c>
      <c r="C57" s="356"/>
      <c r="D57" s="357" t="s">
        <v>716</v>
      </c>
      <c r="E57" s="64" t="s">
        <v>15</v>
      </c>
      <c r="F57" s="46">
        <v>1</v>
      </c>
      <c r="H57" s="31"/>
      <c r="I57" s="31"/>
      <c r="J57" s="31"/>
    </row>
    <row r="58" spans="1:10">
      <c r="A58" s="100">
        <f t="shared" si="0"/>
        <v>18</v>
      </c>
      <c r="B58" s="74" t="s">
        <v>1238</v>
      </c>
      <c r="C58" s="356"/>
      <c r="D58" s="357" t="s">
        <v>717</v>
      </c>
      <c r="E58" s="64" t="s">
        <v>15</v>
      </c>
      <c r="F58" s="46">
        <v>1</v>
      </c>
      <c r="H58" s="31"/>
      <c r="I58" s="31"/>
      <c r="J58" s="31"/>
    </row>
    <row r="59" spans="1:10">
      <c r="A59" s="100">
        <f t="shared" si="0"/>
        <v>19</v>
      </c>
      <c r="B59" s="74" t="s">
        <v>1238</v>
      </c>
      <c r="C59" s="356"/>
      <c r="D59" s="357" t="s">
        <v>718</v>
      </c>
      <c r="E59" s="64" t="s">
        <v>15</v>
      </c>
      <c r="F59" s="46">
        <v>2</v>
      </c>
      <c r="H59" s="31"/>
      <c r="I59" s="31"/>
      <c r="J59" s="31"/>
    </row>
    <row r="60" spans="1:10" ht="25.5">
      <c r="A60" s="100">
        <f t="shared" si="0"/>
        <v>20</v>
      </c>
      <c r="B60" s="360" t="s">
        <v>1239</v>
      </c>
      <c r="C60" s="356" t="s">
        <v>1379</v>
      </c>
      <c r="D60" s="357" t="s">
        <v>719</v>
      </c>
      <c r="E60" s="64" t="s">
        <v>15</v>
      </c>
      <c r="F60" s="43">
        <v>83</v>
      </c>
      <c r="H60" s="31"/>
      <c r="I60" s="31"/>
      <c r="J60" s="31"/>
    </row>
    <row r="61" spans="1:10" ht="25.5">
      <c r="A61" s="100">
        <f t="shared" si="0"/>
        <v>21</v>
      </c>
      <c r="B61" s="360" t="s">
        <v>1240</v>
      </c>
      <c r="C61" s="356" t="s">
        <v>1379</v>
      </c>
      <c r="D61" s="357" t="s">
        <v>720</v>
      </c>
      <c r="E61" s="64" t="s">
        <v>15</v>
      </c>
      <c r="F61" s="43">
        <v>83</v>
      </c>
      <c r="H61" s="31"/>
      <c r="I61" s="31"/>
      <c r="J61" s="31"/>
    </row>
    <row r="62" spans="1:10">
      <c r="A62" s="100" t="s">
        <v>1748</v>
      </c>
      <c r="B62" s="74" t="s">
        <v>1241</v>
      </c>
      <c r="C62" s="356" t="s">
        <v>1386</v>
      </c>
      <c r="D62" s="551" t="s">
        <v>1747</v>
      </c>
      <c r="E62" s="552" t="s">
        <v>24</v>
      </c>
      <c r="F62" s="553">
        <v>5.6</v>
      </c>
      <c r="H62" s="31"/>
      <c r="I62" s="31"/>
      <c r="J62" s="31"/>
    </row>
    <row r="63" spans="1:10" ht="14.1" customHeight="1">
      <c r="A63" s="100" t="s">
        <v>1749</v>
      </c>
      <c r="B63" s="74" t="s">
        <v>1241</v>
      </c>
      <c r="C63" s="356" t="s">
        <v>1379</v>
      </c>
      <c r="D63" s="357" t="s">
        <v>721</v>
      </c>
      <c r="E63" s="64" t="s">
        <v>24</v>
      </c>
      <c r="F63" s="46">
        <v>2.4</v>
      </c>
      <c r="H63" s="31"/>
      <c r="I63" s="31"/>
      <c r="J63" s="31"/>
    </row>
    <row r="64" spans="1:10">
      <c r="A64" s="100">
        <f t="shared" si="0"/>
        <v>24</v>
      </c>
      <c r="B64" s="74" t="s">
        <v>1241</v>
      </c>
      <c r="C64" s="356" t="s">
        <v>1379</v>
      </c>
      <c r="D64" s="551" t="s">
        <v>1747</v>
      </c>
      <c r="E64" s="64" t="s">
        <v>24</v>
      </c>
      <c r="F64" s="46">
        <v>16.7</v>
      </c>
      <c r="H64" s="31"/>
      <c r="I64" s="31"/>
      <c r="J64" s="31"/>
    </row>
    <row r="65" spans="1:10">
      <c r="A65" s="100">
        <f t="shared" si="0"/>
        <v>25</v>
      </c>
      <c r="B65" s="74" t="s">
        <v>1241</v>
      </c>
      <c r="C65" s="356" t="s">
        <v>1380</v>
      </c>
      <c r="D65" s="357" t="s">
        <v>721</v>
      </c>
      <c r="E65" s="64" t="s">
        <v>24</v>
      </c>
      <c r="F65" s="46">
        <v>30.7</v>
      </c>
      <c r="H65" s="31"/>
      <c r="I65" s="31"/>
      <c r="J65" s="31"/>
    </row>
    <row r="66" spans="1:10">
      <c r="A66" s="100">
        <f t="shared" si="0"/>
        <v>26</v>
      </c>
      <c r="B66" s="74" t="s">
        <v>1241</v>
      </c>
      <c r="C66" s="356" t="s">
        <v>1380</v>
      </c>
      <c r="D66" s="551" t="s">
        <v>1747</v>
      </c>
      <c r="E66" s="64" t="s">
        <v>24</v>
      </c>
      <c r="F66" s="46">
        <v>47.1</v>
      </c>
      <c r="H66" s="31"/>
      <c r="I66" s="31"/>
      <c r="J66" s="31"/>
    </row>
    <row r="67" spans="1:10">
      <c r="A67" s="555">
        <f t="shared" si="0"/>
        <v>27</v>
      </c>
      <c r="B67" s="74" t="s">
        <v>1241</v>
      </c>
      <c r="C67" s="356" t="s">
        <v>1382</v>
      </c>
      <c r="D67" s="551" t="s">
        <v>1747</v>
      </c>
      <c r="E67" s="64" t="s">
        <v>24</v>
      </c>
      <c r="F67" s="553">
        <v>23</v>
      </c>
      <c r="H67" s="31"/>
      <c r="I67" s="31"/>
      <c r="J67" s="31"/>
    </row>
    <row r="68" spans="1:10">
      <c r="A68" s="555">
        <f t="shared" si="0"/>
        <v>28</v>
      </c>
      <c r="B68" s="74" t="s">
        <v>1241</v>
      </c>
      <c r="C68" s="356" t="s">
        <v>1379</v>
      </c>
      <c r="D68" s="551" t="s">
        <v>1747</v>
      </c>
      <c r="E68" s="64" t="s">
        <v>24</v>
      </c>
      <c r="F68" s="553">
        <v>1010.4</v>
      </c>
      <c r="H68" s="31"/>
      <c r="I68" s="31"/>
      <c r="J68" s="31"/>
    </row>
    <row r="69" spans="1:10">
      <c r="A69" s="555">
        <f t="shared" si="0"/>
        <v>29</v>
      </c>
      <c r="B69" s="74" t="s">
        <v>1241</v>
      </c>
      <c r="C69" s="356" t="s">
        <v>1380</v>
      </c>
      <c r="D69" s="551" t="s">
        <v>1747</v>
      </c>
      <c r="E69" s="64" t="s">
        <v>24</v>
      </c>
      <c r="F69" s="553">
        <v>60.4</v>
      </c>
      <c r="H69" s="31"/>
      <c r="I69" s="31"/>
      <c r="J69" s="31"/>
    </row>
    <row r="70" spans="1:10" ht="25.5">
      <c r="A70" s="555">
        <f t="shared" si="0"/>
        <v>30</v>
      </c>
      <c r="B70" s="74" t="s">
        <v>1241</v>
      </c>
      <c r="C70" s="356" t="s">
        <v>1380</v>
      </c>
      <c r="D70" s="357" t="s">
        <v>722</v>
      </c>
      <c r="E70" s="64" t="s">
        <v>24</v>
      </c>
      <c r="F70" s="46">
        <v>30.7</v>
      </c>
      <c r="H70" s="31"/>
      <c r="I70" s="31"/>
      <c r="J70" s="31"/>
    </row>
    <row r="71" spans="1:10">
      <c r="A71" s="555">
        <f t="shared" si="0"/>
        <v>31</v>
      </c>
      <c r="B71" s="74" t="s">
        <v>1241</v>
      </c>
      <c r="C71" s="356" t="s">
        <v>1381</v>
      </c>
      <c r="D71" s="357" t="s">
        <v>721</v>
      </c>
      <c r="E71" s="64" t="s">
        <v>24</v>
      </c>
      <c r="F71" s="46">
        <v>44.9</v>
      </c>
      <c r="H71" s="31"/>
      <c r="I71" s="31"/>
      <c r="J71" s="31"/>
    </row>
    <row r="72" spans="1:10">
      <c r="A72" s="555">
        <f t="shared" si="0"/>
        <v>32</v>
      </c>
      <c r="B72" s="74" t="s">
        <v>1241</v>
      </c>
      <c r="C72" s="356" t="s">
        <v>1382</v>
      </c>
      <c r="D72" s="357" t="s">
        <v>721</v>
      </c>
      <c r="E72" s="64" t="s">
        <v>24</v>
      </c>
      <c r="F72" s="46">
        <v>13.5</v>
      </c>
      <c r="H72" s="31"/>
      <c r="I72" s="31"/>
      <c r="J72" s="31"/>
    </row>
    <row r="73" spans="1:10" ht="26.25" thickBot="1">
      <c r="A73" s="746">
        <f t="shared" si="0"/>
        <v>33</v>
      </c>
      <c r="B73" s="738" t="s">
        <v>1241</v>
      </c>
      <c r="C73" s="739" t="s">
        <v>1382</v>
      </c>
      <c r="D73" s="740" t="s">
        <v>722</v>
      </c>
      <c r="E73" s="747" t="s">
        <v>24</v>
      </c>
      <c r="F73" s="741">
        <v>12.2</v>
      </c>
      <c r="H73" s="31"/>
      <c r="I73" s="31"/>
      <c r="J73" s="31"/>
    </row>
    <row r="74" spans="1:10" ht="13.5" thickBot="1">
      <c r="A74" s="734"/>
      <c r="B74" s="748" t="s">
        <v>723</v>
      </c>
      <c r="C74" s="742"/>
      <c r="D74" s="743"/>
      <c r="E74" s="744"/>
      <c r="F74" s="745"/>
      <c r="H74" s="31"/>
      <c r="I74" s="31"/>
      <c r="J74" s="31"/>
    </row>
    <row r="75" spans="1:10">
      <c r="A75" s="354" t="s">
        <v>1750</v>
      </c>
      <c r="B75" s="346" t="s">
        <v>1242</v>
      </c>
      <c r="C75" s="358" t="s">
        <v>1380</v>
      </c>
      <c r="D75" s="359" t="s">
        <v>47</v>
      </c>
      <c r="E75" s="437" t="s">
        <v>15</v>
      </c>
      <c r="F75" s="351">
        <v>4</v>
      </c>
      <c r="H75" s="31"/>
      <c r="I75" s="833"/>
      <c r="J75" s="31"/>
    </row>
    <row r="76" spans="1:10">
      <c r="A76" s="100">
        <f t="shared" si="0"/>
        <v>35</v>
      </c>
      <c r="B76" s="74" t="s">
        <v>1242</v>
      </c>
      <c r="C76" s="356" t="s">
        <v>1380</v>
      </c>
      <c r="D76" s="357" t="s">
        <v>47</v>
      </c>
      <c r="E76" s="364" t="s">
        <v>15</v>
      </c>
      <c r="F76" s="46">
        <v>5</v>
      </c>
      <c r="H76" s="31"/>
      <c r="I76" s="31"/>
      <c r="J76" s="31"/>
    </row>
    <row r="77" spans="1:10">
      <c r="A77" s="100">
        <f t="shared" si="0"/>
        <v>36</v>
      </c>
      <c r="B77" s="74" t="s">
        <v>1243</v>
      </c>
      <c r="C77" s="356" t="s">
        <v>1386</v>
      </c>
      <c r="D77" s="357" t="s">
        <v>724</v>
      </c>
      <c r="E77" s="364" t="s">
        <v>15</v>
      </c>
      <c r="F77" s="46">
        <v>1</v>
      </c>
      <c r="H77" s="31"/>
      <c r="I77" s="31"/>
      <c r="J77" s="31"/>
    </row>
    <row r="78" spans="1:10">
      <c r="A78" s="100">
        <f t="shared" si="0"/>
        <v>37</v>
      </c>
      <c r="B78" s="74" t="s">
        <v>1243</v>
      </c>
      <c r="C78" s="356" t="s">
        <v>1380</v>
      </c>
      <c r="D78" s="357" t="s">
        <v>47</v>
      </c>
      <c r="E78" s="364" t="s">
        <v>15</v>
      </c>
      <c r="F78" s="46">
        <v>2</v>
      </c>
      <c r="H78" s="31"/>
      <c r="I78" s="31"/>
      <c r="J78" s="31"/>
    </row>
    <row r="79" spans="1:10">
      <c r="A79" s="100">
        <f t="shared" si="0"/>
        <v>38</v>
      </c>
      <c r="B79" s="74" t="s">
        <v>1243</v>
      </c>
      <c r="C79" s="356" t="s">
        <v>1380</v>
      </c>
      <c r="D79" s="357" t="s">
        <v>47</v>
      </c>
      <c r="E79" s="364" t="s">
        <v>15</v>
      </c>
      <c r="F79" s="46">
        <v>1</v>
      </c>
      <c r="H79" s="31"/>
      <c r="I79" s="31"/>
      <c r="J79" s="31"/>
    </row>
    <row r="80" spans="1:10">
      <c r="A80" s="100">
        <f t="shared" si="0"/>
        <v>39</v>
      </c>
      <c r="B80" s="74" t="s">
        <v>1243</v>
      </c>
      <c r="C80" s="356" t="s">
        <v>1381</v>
      </c>
      <c r="D80" s="357" t="s">
        <v>48</v>
      </c>
      <c r="E80" s="364" t="s">
        <v>15</v>
      </c>
      <c r="F80" s="46">
        <v>2</v>
      </c>
      <c r="H80" s="31"/>
      <c r="I80" s="31"/>
      <c r="J80" s="31"/>
    </row>
    <row r="81" spans="1:10">
      <c r="A81" s="100">
        <f t="shared" si="0"/>
        <v>40</v>
      </c>
      <c r="B81" s="74" t="s">
        <v>1243</v>
      </c>
      <c r="C81" s="356" t="s">
        <v>1382</v>
      </c>
      <c r="D81" s="357" t="s">
        <v>49</v>
      </c>
      <c r="E81" s="364" t="s">
        <v>15</v>
      </c>
      <c r="F81" s="46">
        <v>1</v>
      </c>
      <c r="H81" s="31"/>
      <c r="I81" s="31"/>
      <c r="J81" s="31"/>
    </row>
    <row r="82" spans="1:10">
      <c r="A82" s="100">
        <f t="shared" si="0"/>
        <v>41</v>
      </c>
      <c r="B82" s="74" t="s">
        <v>1243</v>
      </c>
      <c r="C82" s="356" t="s">
        <v>1382</v>
      </c>
      <c r="D82" s="357" t="s">
        <v>49</v>
      </c>
      <c r="E82" s="364" t="s">
        <v>15</v>
      </c>
      <c r="F82" s="46">
        <v>4</v>
      </c>
      <c r="H82" s="31"/>
      <c r="I82" s="31"/>
      <c r="J82" s="31"/>
    </row>
    <row r="83" spans="1:10">
      <c r="A83" s="100">
        <f t="shared" si="0"/>
        <v>42</v>
      </c>
      <c r="B83" s="74" t="s">
        <v>1243</v>
      </c>
      <c r="C83" s="356" t="s">
        <v>1387</v>
      </c>
      <c r="D83" s="357" t="s">
        <v>51</v>
      </c>
      <c r="E83" s="364" t="s">
        <v>15</v>
      </c>
      <c r="F83" s="46">
        <v>5</v>
      </c>
      <c r="H83" s="31"/>
      <c r="I83" s="31"/>
      <c r="J83" s="31"/>
    </row>
    <row r="84" spans="1:10">
      <c r="A84" s="100">
        <f t="shared" si="0"/>
        <v>43</v>
      </c>
      <c r="B84" s="74" t="s">
        <v>1243</v>
      </c>
      <c r="C84" s="356" t="s">
        <v>1387</v>
      </c>
      <c r="D84" s="357" t="s">
        <v>51</v>
      </c>
      <c r="E84" s="364" t="s">
        <v>15</v>
      </c>
      <c r="F84" s="46">
        <v>2</v>
      </c>
      <c r="H84" s="31"/>
      <c r="I84" s="31"/>
      <c r="J84" s="31"/>
    </row>
    <row r="85" spans="1:10">
      <c r="A85" s="100">
        <f t="shared" si="0"/>
        <v>44</v>
      </c>
      <c r="B85" s="74" t="s">
        <v>1244</v>
      </c>
      <c r="C85" s="356" t="s">
        <v>1382</v>
      </c>
      <c r="D85" s="357" t="s">
        <v>725</v>
      </c>
      <c r="E85" s="364" t="s">
        <v>15</v>
      </c>
      <c r="F85" s="46">
        <v>1</v>
      </c>
      <c r="H85" s="31"/>
      <c r="I85" s="31"/>
      <c r="J85" s="31"/>
    </row>
    <row r="86" spans="1:10">
      <c r="A86" s="100">
        <f t="shared" si="0"/>
        <v>45</v>
      </c>
      <c r="B86" s="74" t="s">
        <v>1245</v>
      </c>
      <c r="C86" s="356" t="s">
        <v>1380</v>
      </c>
      <c r="D86" s="357" t="s">
        <v>726</v>
      </c>
      <c r="E86" s="364" t="s">
        <v>15</v>
      </c>
      <c r="F86" s="46">
        <v>1</v>
      </c>
      <c r="H86" s="31"/>
      <c r="I86" s="31"/>
      <c r="J86" s="31"/>
    </row>
    <row r="87" spans="1:10">
      <c r="A87" s="100">
        <f t="shared" si="0"/>
        <v>46</v>
      </c>
      <c r="B87" s="74" t="s">
        <v>1245</v>
      </c>
      <c r="C87" s="356" t="s">
        <v>1381</v>
      </c>
      <c r="D87" s="357" t="s">
        <v>727</v>
      </c>
      <c r="E87" s="364" t="s">
        <v>15</v>
      </c>
      <c r="F87" s="46">
        <v>1</v>
      </c>
      <c r="H87" s="31"/>
      <c r="I87" s="31"/>
      <c r="J87" s="31"/>
    </row>
    <row r="88" spans="1:10">
      <c r="A88" s="100">
        <f t="shared" si="0"/>
        <v>47</v>
      </c>
      <c r="B88" s="74" t="s">
        <v>1245</v>
      </c>
      <c r="C88" s="356" t="s">
        <v>1387</v>
      </c>
      <c r="D88" s="357" t="s">
        <v>728</v>
      </c>
      <c r="E88" s="364" t="s">
        <v>15</v>
      </c>
      <c r="F88" s="46">
        <v>1</v>
      </c>
      <c r="H88" s="31"/>
      <c r="I88" s="31"/>
      <c r="J88" s="31"/>
    </row>
    <row r="89" spans="1:10" ht="51">
      <c r="A89" s="100">
        <f t="shared" si="0"/>
        <v>48</v>
      </c>
      <c r="B89" s="74" t="s">
        <v>1246</v>
      </c>
      <c r="C89" s="356"/>
      <c r="D89" s="357" t="s">
        <v>729</v>
      </c>
      <c r="E89" s="364" t="s">
        <v>15</v>
      </c>
      <c r="F89" s="46">
        <v>1</v>
      </c>
      <c r="H89" s="31"/>
      <c r="I89" s="31"/>
      <c r="J89" s="31"/>
    </row>
    <row r="90" spans="1:10" ht="51">
      <c r="A90" s="100">
        <f t="shared" si="0"/>
        <v>49</v>
      </c>
      <c r="B90" s="74" t="s">
        <v>1246</v>
      </c>
      <c r="C90" s="356"/>
      <c r="D90" s="357" t="s">
        <v>730</v>
      </c>
      <c r="E90" s="364" t="s">
        <v>15</v>
      </c>
      <c r="F90" s="46">
        <v>1</v>
      </c>
      <c r="H90" s="31"/>
      <c r="I90" s="31"/>
      <c r="J90" s="31"/>
    </row>
    <row r="91" spans="1:10">
      <c r="A91" s="100">
        <f t="shared" si="0"/>
        <v>50</v>
      </c>
      <c r="B91" s="74" t="s">
        <v>1247</v>
      </c>
      <c r="C91" s="356"/>
      <c r="D91" s="357" t="s">
        <v>47</v>
      </c>
      <c r="E91" s="364" t="s">
        <v>15</v>
      </c>
      <c r="F91" s="46">
        <v>1</v>
      </c>
      <c r="H91" s="31"/>
      <c r="I91" s="31"/>
      <c r="J91" s="31"/>
    </row>
    <row r="92" spans="1:10">
      <c r="A92" s="100">
        <f t="shared" si="0"/>
        <v>51</v>
      </c>
      <c r="B92" s="74" t="s">
        <v>1247</v>
      </c>
      <c r="C92" s="356"/>
      <c r="D92" s="357" t="s">
        <v>48</v>
      </c>
      <c r="E92" s="364" t="s">
        <v>15</v>
      </c>
      <c r="F92" s="46">
        <v>1</v>
      </c>
      <c r="H92" s="31"/>
      <c r="I92" s="31"/>
      <c r="J92" s="31"/>
    </row>
    <row r="93" spans="1:10">
      <c r="A93" s="100">
        <f t="shared" si="0"/>
        <v>52</v>
      </c>
      <c r="B93" s="74" t="s">
        <v>1247</v>
      </c>
      <c r="C93" s="356"/>
      <c r="D93" s="357" t="s">
        <v>49</v>
      </c>
      <c r="E93" s="364" t="s">
        <v>15</v>
      </c>
      <c r="F93" s="46">
        <v>1</v>
      </c>
      <c r="H93" s="31"/>
      <c r="I93" s="31"/>
      <c r="J93" s="31"/>
    </row>
    <row r="94" spans="1:10">
      <c r="A94" s="100">
        <f t="shared" si="0"/>
        <v>53</v>
      </c>
      <c r="B94" s="74" t="s">
        <v>1247</v>
      </c>
      <c r="C94" s="356"/>
      <c r="D94" s="357" t="s">
        <v>51</v>
      </c>
      <c r="E94" s="364" t="s">
        <v>15</v>
      </c>
      <c r="F94" s="46">
        <v>2</v>
      </c>
      <c r="H94" s="31"/>
      <c r="I94" s="31"/>
      <c r="J94" s="31"/>
    </row>
    <row r="95" spans="1:10" ht="79.5">
      <c r="A95" s="100">
        <f t="shared" ref="A95:A123" si="1">+A94+1</f>
        <v>54</v>
      </c>
      <c r="B95" s="74" t="s">
        <v>1248</v>
      </c>
      <c r="C95" s="356"/>
      <c r="D95" s="357" t="s">
        <v>731</v>
      </c>
      <c r="E95" s="364" t="s">
        <v>15</v>
      </c>
      <c r="F95" s="46">
        <v>1</v>
      </c>
      <c r="H95" s="31"/>
      <c r="I95" s="31"/>
      <c r="J95" s="31"/>
    </row>
    <row r="96" spans="1:10">
      <c r="A96" s="100">
        <f t="shared" si="1"/>
        <v>55</v>
      </c>
      <c r="B96" s="74" t="s">
        <v>1249</v>
      </c>
      <c r="C96" s="356"/>
      <c r="D96" s="357" t="s">
        <v>732</v>
      </c>
      <c r="E96" s="364" t="s">
        <v>15</v>
      </c>
      <c r="F96" s="46">
        <v>1</v>
      </c>
      <c r="H96" s="31"/>
      <c r="I96" s="31"/>
      <c r="J96" s="31"/>
    </row>
    <row r="97" spans="1:10">
      <c r="A97" s="100">
        <f t="shared" si="1"/>
        <v>56</v>
      </c>
      <c r="B97" s="74" t="s">
        <v>1250</v>
      </c>
      <c r="C97" s="356"/>
      <c r="D97" s="357" t="s">
        <v>733</v>
      </c>
      <c r="E97" s="364" t="s">
        <v>15</v>
      </c>
      <c r="F97" s="46">
        <v>1</v>
      </c>
      <c r="H97" s="31"/>
      <c r="I97" s="31"/>
      <c r="J97" s="31"/>
    </row>
    <row r="98" spans="1:10">
      <c r="A98" s="100">
        <f t="shared" si="1"/>
        <v>57</v>
      </c>
      <c r="B98" s="74" t="s">
        <v>1250</v>
      </c>
      <c r="C98" s="356"/>
      <c r="D98" s="357" t="s">
        <v>734</v>
      </c>
      <c r="E98" s="364" t="s">
        <v>15</v>
      </c>
      <c r="F98" s="46">
        <v>1</v>
      </c>
      <c r="H98" s="31"/>
      <c r="I98" s="31"/>
      <c r="J98" s="31"/>
    </row>
    <row r="99" spans="1:10" ht="39.75">
      <c r="A99" s="100">
        <f t="shared" si="1"/>
        <v>58</v>
      </c>
      <c r="B99" s="74" t="s">
        <v>1251</v>
      </c>
      <c r="C99" s="356"/>
      <c r="D99" s="357" t="s">
        <v>735</v>
      </c>
      <c r="E99" s="364" t="s">
        <v>15</v>
      </c>
      <c r="F99" s="46">
        <v>1</v>
      </c>
      <c r="H99" s="31"/>
      <c r="I99" s="31"/>
      <c r="J99" s="31"/>
    </row>
    <row r="100" spans="1:10" ht="39.75">
      <c r="A100" s="100">
        <f t="shared" si="1"/>
        <v>59</v>
      </c>
      <c r="B100" s="74" t="s">
        <v>1251</v>
      </c>
      <c r="C100" s="356"/>
      <c r="D100" s="357" t="s">
        <v>736</v>
      </c>
      <c r="E100" s="364" t="s">
        <v>15</v>
      </c>
      <c r="F100" s="46">
        <v>1</v>
      </c>
      <c r="H100" s="31"/>
      <c r="I100" s="31"/>
      <c r="J100" s="31"/>
    </row>
    <row r="101" spans="1:10">
      <c r="A101" s="100">
        <f t="shared" si="1"/>
        <v>60</v>
      </c>
      <c r="B101" s="74" t="s">
        <v>1252</v>
      </c>
      <c r="C101" s="356"/>
      <c r="D101" s="357" t="s">
        <v>737</v>
      </c>
      <c r="E101" s="364" t="s">
        <v>15</v>
      </c>
      <c r="F101" s="46">
        <v>1</v>
      </c>
      <c r="H101" s="31"/>
      <c r="I101" s="31"/>
      <c r="J101" s="31"/>
    </row>
    <row r="102" spans="1:10" ht="25.5">
      <c r="A102" s="100">
        <f t="shared" si="1"/>
        <v>61</v>
      </c>
      <c r="B102" s="74" t="s">
        <v>1253</v>
      </c>
      <c r="C102" s="356"/>
      <c r="D102" s="357" t="s">
        <v>738</v>
      </c>
      <c r="E102" s="364" t="s">
        <v>15</v>
      </c>
      <c r="F102" s="46">
        <v>1</v>
      </c>
      <c r="H102" s="31"/>
      <c r="I102" s="31"/>
      <c r="J102" s="31"/>
    </row>
    <row r="103" spans="1:10">
      <c r="A103" s="100">
        <f t="shared" si="1"/>
        <v>62</v>
      </c>
      <c r="B103" s="74" t="s">
        <v>1253</v>
      </c>
      <c r="C103" s="356"/>
      <c r="D103" s="357" t="s">
        <v>739</v>
      </c>
      <c r="E103" s="364" t="s">
        <v>15</v>
      </c>
      <c r="F103" s="46">
        <v>1</v>
      </c>
      <c r="H103" s="31"/>
      <c r="I103" s="31"/>
      <c r="J103" s="31"/>
    </row>
    <row r="104" spans="1:10" ht="28.5">
      <c r="A104" s="100">
        <f t="shared" si="1"/>
        <v>63</v>
      </c>
      <c r="B104" s="74" t="s">
        <v>1254</v>
      </c>
      <c r="C104" s="356"/>
      <c r="D104" s="357" t="s">
        <v>740</v>
      </c>
      <c r="E104" s="364" t="s">
        <v>15</v>
      </c>
      <c r="F104" s="46">
        <v>2</v>
      </c>
      <c r="H104" s="31"/>
      <c r="I104" s="31"/>
      <c r="J104" s="31"/>
    </row>
    <row r="105" spans="1:10" ht="48" customHeight="1">
      <c r="A105" s="100">
        <f t="shared" si="1"/>
        <v>64</v>
      </c>
      <c r="B105" s="74" t="s">
        <v>1255</v>
      </c>
      <c r="C105" s="356"/>
      <c r="D105" s="357" t="s">
        <v>741</v>
      </c>
      <c r="E105" s="364" t="s">
        <v>15</v>
      </c>
      <c r="F105" s="46">
        <v>1</v>
      </c>
      <c r="H105" s="31"/>
      <c r="I105" s="31"/>
      <c r="J105" s="31"/>
    </row>
    <row r="106" spans="1:10">
      <c r="A106" s="100">
        <f t="shared" si="1"/>
        <v>65</v>
      </c>
      <c r="B106" s="74" t="s">
        <v>1256</v>
      </c>
      <c r="C106" s="356"/>
      <c r="D106" s="357"/>
      <c r="E106" s="364" t="s">
        <v>15</v>
      </c>
      <c r="F106" s="46">
        <v>2</v>
      </c>
      <c r="H106" s="31"/>
      <c r="I106" s="31"/>
      <c r="J106" s="31"/>
    </row>
    <row r="107" spans="1:10">
      <c r="A107" s="100">
        <f t="shared" si="1"/>
        <v>66</v>
      </c>
      <c r="B107" s="74" t="s">
        <v>1257</v>
      </c>
      <c r="C107" s="356"/>
      <c r="D107" s="357" t="s">
        <v>742</v>
      </c>
      <c r="E107" s="364" t="s">
        <v>15</v>
      </c>
      <c r="F107" s="46">
        <v>2</v>
      </c>
      <c r="H107" s="31"/>
      <c r="I107" s="31"/>
      <c r="J107" s="31"/>
    </row>
    <row r="108" spans="1:10" ht="25.5">
      <c r="A108" s="100">
        <f t="shared" si="1"/>
        <v>67</v>
      </c>
      <c r="B108" s="74" t="s">
        <v>1258</v>
      </c>
      <c r="C108" s="356"/>
      <c r="D108" s="357" t="s">
        <v>743</v>
      </c>
      <c r="E108" s="364" t="s">
        <v>15</v>
      </c>
      <c r="F108" s="46">
        <v>2</v>
      </c>
      <c r="H108" s="31"/>
      <c r="I108" s="31"/>
      <c r="J108" s="31"/>
    </row>
    <row r="109" spans="1:10">
      <c r="A109" s="100">
        <f t="shared" si="1"/>
        <v>68</v>
      </c>
      <c r="B109" s="74" t="s">
        <v>1259</v>
      </c>
      <c r="C109" s="356"/>
      <c r="D109" s="357" t="s">
        <v>744</v>
      </c>
      <c r="E109" s="364" t="s">
        <v>15</v>
      </c>
      <c r="F109" s="46">
        <v>1</v>
      </c>
      <c r="H109" s="31"/>
      <c r="I109" s="31"/>
      <c r="J109" s="31"/>
    </row>
    <row r="110" spans="1:10">
      <c r="A110" s="100">
        <f t="shared" si="1"/>
        <v>69</v>
      </c>
      <c r="B110" s="74" t="s">
        <v>1260</v>
      </c>
      <c r="C110" s="356"/>
      <c r="D110" s="357" t="s">
        <v>745</v>
      </c>
      <c r="E110" s="364" t="s">
        <v>15</v>
      </c>
      <c r="F110" s="46">
        <v>1</v>
      </c>
      <c r="H110" s="31"/>
      <c r="I110" s="31"/>
      <c r="J110" s="31"/>
    </row>
    <row r="111" spans="1:10">
      <c r="A111" s="100">
        <f t="shared" si="1"/>
        <v>70</v>
      </c>
      <c r="B111" s="74" t="s">
        <v>1261</v>
      </c>
      <c r="C111" s="356"/>
      <c r="D111" s="357"/>
      <c r="E111" s="364" t="s">
        <v>15</v>
      </c>
      <c r="F111" s="46">
        <v>7</v>
      </c>
      <c r="H111" s="31"/>
      <c r="I111" s="31"/>
      <c r="J111" s="31"/>
    </row>
    <row r="112" spans="1:10">
      <c r="A112" s="100">
        <f t="shared" si="1"/>
        <v>71</v>
      </c>
      <c r="B112" s="74" t="s">
        <v>1262</v>
      </c>
      <c r="C112" s="356"/>
      <c r="D112" s="357" t="s">
        <v>733</v>
      </c>
      <c r="E112" s="364" t="s">
        <v>15</v>
      </c>
      <c r="F112" s="46">
        <v>3</v>
      </c>
      <c r="H112" s="31"/>
      <c r="I112" s="31"/>
      <c r="J112" s="31"/>
    </row>
    <row r="113" spans="1:10">
      <c r="A113" s="100">
        <f t="shared" si="1"/>
        <v>72</v>
      </c>
      <c r="B113" s="74" t="s">
        <v>1262</v>
      </c>
      <c r="C113" s="356"/>
      <c r="D113" s="357" t="s">
        <v>734</v>
      </c>
      <c r="E113" s="364" t="s">
        <v>15</v>
      </c>
      <c r="F113" s="46">
        <v>5</v>
      </c>
      <c r="H113" s="31"/>
      <c r="I113" s="31"/>
      <c r="J113" s="31"/>
    </row>
    <row r="114" spans="1:10" ht="13.5" thickBot="1">
      <c r="A114" s="737">
        <f t="shared" si="1"/>
        <v>73</v>
      </c>
      <c r="B114" s="738" t="s">
        <v>1262</v>
      </c>
      <c r="C114" s="739"/>
      <c r="D114" s="740" t="s">
        <v>746</v>
      </c>
      <c r="E114" s="436" t="s">
        <v>15</v>
      </c>
      <c r="F114" s="350">
        <v>2</v>
      </c>
      <c r="H114" s="31"/>
      <c r="I114" s="31"/>
      <c r="J114" s="31"/>
    </row>
    <row r="115" spans="1:10" ht="13.5" thickBot="1">
      <c r="A115" s="734"/>
      <c r="B115" s="735" t="s">
        <v>1378</v>
      </c>
      <c r="C115" s="735"/>
      <c r="D115" s="736"/>
      <c r="E115" s="733"/>
      <c r="F115" s="438"/>
      <c r="H115" s="31"/>
      <c r="I115" s="31"/>
      <c r="J115" s="31"/>
    </row>
    <row r="116" spans="1:10">
      <c r="A116" s="354" t="s">
        <v>1263</v>
      </c>
      <c r="B116" s="346" t="s">
        <v>1236</v>
      </c>
      <c r="C116" s="358" t="s">
        <v>1382</v>
      </c>
      <c r="D116" s="359"/>
      <c r="E116" s="437" t="s">
        <v>24</v>
      </c>
      <c r="F116" s="351">
        <v>0.9</v>
      </c>
      <c r="H116" s="31"/>
      <c r="I116" s="31"/>
      <c r="J116" s="31"/>
    </row>
    <row r="117" spans="1:10">
      <c r="A117" s="100">
        <f t="shared" si="1"/>
        <v>67</v>
      </c>
      <c r="B117" s="74" t="s">
        <v>1236</v>
      </c>
      <c r="C117" s="356" t="s">
        <v>1387</v>
      </c>
      <c r="D117" s="357"/>
      <c r="E117" s="364" t="s">
        <v>24</v>
      </c>
      <c r="F117" s="46">
        <v>5.8</v>
      </c>
    </row>
    <row r="118" spans="1:10">
      <c r="A118" s="100">
        <f t="shared" si="1"/>
        <v>68</v>
      </c>
      <c r="B118" s="74" t="s">
        <v>1264</v>
      </c>
      <c r="C118" s="356" t="s">
        <v>1387</v>
      </c>
      <c r="D118" s="357"/>
      <c r="E118" s="364" t="s">
        <v>15</v>
      </c>
      <c r="F118" s="46">
        <v>4</v>
      </c>
    </row>
    <row r="119" spans="1:10">
      <c r="A119" s="100">
        <f t="shared" si="1"/>
        <v>69</v>
      </c>
      <c r="B119" s="74" t="s">
        <v>1265</v>
      </c>
      <c r="C119" s="356" t="s">
        <v>1388</v>
      </c>
      <c r="D119" s="357"/>
      <c r="E119" s="364" t="s">
        <v>15</v>
      </c>
      <c r="F119" s="46">
        <v>2</v>
      </c>
    </row>
    <row r="120" spans="1:10" ht="25.5">
      <c r="A120" s="100">
        <f t="shared" si="1"/>
        <v>70</v>
      </c>
      <c r="B120" s="74" t="s">
        <v>1241</v>
      </c>
      <c r="C120" s="356" t="s">
        <v>1382</v>
      </c>
      <c r="D120" s="357" t="s">
        <v>722</v>
      </c>
      <c r="E120" s="364" t="s">
        <v>24</v>
      </c>
      <c r="F120" s="46">
        <v>0.9</v>
      </c>
    </row>
    <row r="121" spans="1:10" ht="25.5">
      <c r="A121" s="100">
        <f t="shared" si="1"/>
        <v>71</v>
      </c>
      <c r="B121" s="74" t="s">
        <v>1266</v>
      </c>
      <c r="C121" s="356" t="s">
        <v>1387</v>
      </c>
      <c r="D121" s="357" t="s">
        <v>722</v>
      </c>
      <c r="E121" s="364" t="s">
        <v>24</v>
      </c>
      <c r="F121" s="46">
        <v>5.8</v>
      </c>
    </row>
    <row r="122" spans="1:10">
      <c r="A122" s="100">
        <f t="shared" si="1"/>
        <v>72</v>
      </c>
      <c r="B122" s="361" t="s">
        <v>54</v>
      </c>
      <c r="C122" s="266"/>
      <c r="D122" s="267"/>
      <c r="E122" s="364" t="s">
        <v>14</v>
      </c>
      <c r="F122" s="365">
        <v>1</v>
      </c>
      <c r="G122" s="45"/>
      <c r="H122" s="45"/>
    </row>
    <row r="123" spans="1:10">
      <c r="A123" s="100">
        <f t="shared" si="1"/>
        <v>73</v>
      </c>
      <c r="B123" s="361" t="s">
        <v>747</v>
      </c>
      <c r="C123" s="266"/>
      <c r="D123" s="267"/>
      <c r="E123" s="364" t="s">
        <v>14</v>
      </c>
      <c r="F123" s="365">
        <v>1</v>
      </c>
      <c r="G123" s="45"/>
      <c r="H123" s="45"/>
    </row>
    <row r="124" spans="1:10" ht="13.5" thickBot="1">
      <c r="A124" s="52"/>
      <c r="B124" s="255"/>
      <c r="C124" s="362"/>
      <c r="D124" s="256"/>
      <c r="E124" s="366"/>
      <c r="F124" s="367"/>
    </row>
    <row r="125" spans="1:10" ht="13.5" thickTop="1">
      <c r="A125" s="55"/>
      <c r="B125" s="257"/>
      <c r="C125" s="363"/>
      <c r="D125" s="258"/>
      <c r="E125" s="57"/>
      <c r="F125" s="58"/>
    </row>
    <row r="126" spans="1:10">
      <c r="A126" s="493"/>
      <c r="B126" s="494"/>
      <c r="C126" s="494"/>
      <c r="D126" s="494"/>
      <c r="E126" s="495"/>
      <c r="F126" s="496"/>
    </row>
    <row r="128" spans="1:10">
      <c r="B128" s="224" t="s">
        <v>1810</v>
      </c>
    </row>
    <row r="129" spans="2:2">
      <c r="B129" s="226" t="s">
        <v>1324</v>
      </c>
    </row>
    <row r="130" spans="2:2">
      <c r="B130" s="227"/>
    </row>
    <row r="131" spans="2:2">
      <c r="B131" s="227"/>
    </row>
    <row r="132" spans="2:2">
      <c r="B132" s="224" t="s">
        <v>1811</v>
      </c>
    </row>
    <row r="133" spans="2:2">
      <c r="B133" s="226" t="s">
        <v>1324</v>
      </c>
    </row>
    <row r="134" spans="2:2">
      <c r="B134" s="227" t="s">
        <v>1326</v>
      </c>
    </row>
  </sheetData>
  <mergeCells count="4">
    <mergeCell ref="A12:A14"/>
    <mergeCell ref="E12:E14"/>
    <mergeCell ref="F12:F14"/>
    <mergeCell ref="B12:D14"/>
  </mergeCells>
  <conditionalFormatting sqref="A10:A11">
    <cfRule type="cellIs" dxfId="6" priority="2" stopIfTrue="1" operator="equal">
      <formula>0</formula>
    </cfRule>
  </conditionalFormatting>
  <printOptions horizontalCentered="1"/>
  <pageMargins left="0.31496062992125984" right="0.31496062992125984" top="0.94488188976377963" bottom="0.35433070866141736" header="0.31496062992125984" footer="0.31496062992125984"/>
  <pageSetup paperSize="9" fitToHeight="0"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H388"/>
  <sheetViews>
    <sheetView view="pageBreakPreview" zoomScale="75" zoomScaleNormal="85" zoomScaleSheetLayoutView="75" workbookViewId="0">
      <pane ySplit="14" topLeftCell="A15" activePane="bottomLeft" state="frozen"/>
      <selection pane="bottomLeft"/>
    </sheetView>
  </sheetViews>
  <sheetFormatPr defaultColWidth="9.21875" defaultRowHeight="0" customHeight="1" zeroHeight="1"/>
  <cols>
    <col min="1" max="1" width="9.33203125" style="1" bestFit="1" customWidth="1"/>
    <col min="2" max="2" width="32.77734375" style="1" customWidth="1"/>
    <col min="3" max="3" width="9" style="1" customWidth="1"/>
    <col min="4" max="4" width="12.6640625" style="1" customWidth="1"/>
    <col min="5" max="5" width="9.21875" style="1"/>
    <col min="6" max="6" width="9.33203125" style="1" bestFit="1" customWidth="1"/>
    <col min="7" max="7" width="7.88671875" style="1" customWidth="1"/>
    <col min="8" max="8" width="5" style="1" customWidth="1"/>
    <col min="9" max="16384" width="9.21875" style="1"/>
  </cols>
  <sheetData>
    <row r="1" spans="1:7" ht="16.5">
      <c r="A1" s="11" t="s">
        <v>162</v>
      </c>
      <c r="B1" s="11"/>
      <c r="C1" s="21"/>
      <c r="D1" s="22"/>
      <c r="E1" s="23"/>
    </row>
    <row r="2" spans="1:7" ht="16.5">
      <c r="A2" s="11" t="s">
        <v>163</v>
      </c>
      <c r="B2" s="11"/>
      <c r="C2" s="21"/>
      <c r="D2" s="23"/>
      <c r="E2" s="23"/>
    </row>
    <row r="3" spans="1:7" ht="16.5">
      <c r="A3" s="11"/>
      <c r="B3" s="11"/>
      <c r="C3" s="21"/>
      <c r="D3" s="38"/>
      <c r="E3" s="38"/>
      <c r="F3" s="38"/>
    </row>
    <row r="4" spans="1:7" ht="16.5">
      <c r="A4" s="11" t="s">
        <v>164</v>
      </c>
      <c r="B4" s="11"/>
      <c r="C4" s="21"/>
      <c r="D4" s="47"/>
      <c r="E4" s="47"/>
      <c r="F4" s="48"/>
    </row>
    <row r="5" spans="1:7" ht="16.5">
      <c r="A5" s="78" t="s">
        <v>1812</v>
      </c>
      <c r="B5" s="11"/>
      <c r="C5" s="21"/>
      <c r="D5" s="49"/>
      <c r="E5" s="49"/>
      <c r="F5" s="48"/>
    </row>
    <row r="6" spans="1:7" ht="16.5">
      <c r="A6" s="78"/>
      <c r="B6" s="11"/>
      <c r="C6" s="21"/>
      <c r="D6" s="49"/>
      <c r="E6" s="49"/>
      <c r="F6" s="48"/>
    </row>
    <row r="7" spans="1:7" ht="12.75">
      <c r="A7" s="50"/>
      <c r="B7" s="1030" t="s">
        <v>1862</v>
      </c>
      <c r="C7" s="48"/>
      <c r="D7" s="48"/>
      <c r="E7" s="48"/>
      <c r="F7" s="48"/>
    </row>
    <row r="8" spans="1:7" ht="12.75">
      <c r="A8" s="51"/>
      <c r="B8" s="39" t="s">
        <v>34</v>
      </c>
      <c r="C8" s="51"/>
      <c r="D8" s="51"/>
      <c r="E8" s="51"/>
      <c r="F8" s="51"/>
    </row>
    <row r="9" spans="1:7" ht="16.5">
      <c r="B9" s="77"/>
      <c r="C9" s="40"/>
      <c r="D9" s="38"/>
      <c r="E9" s="23"/>
      <c r="F9" s="23"/>
    </row>
    <row r="10" spans="1:7" ht="12.75">
      <c r="A10" s="9" t="s">
        <v>1861</v>
      </c>
      <c r="B10" s="23"/>
      <c r="C10" s="23"/>
      <c r="D10" s="23"/>
      <c r="E10" s="24"/>
      <c r="F10" s="24"/>
      <c r="G10" s="31"/>
    </row>
    <row r="11" spans="1:7" ht="12.75">
      <c r="A11" s="9"/>
      <c r="B11" s="23"/>
      <c r="C11" s="23"/>
      <c r="D11" s="23"/>
      <c r="E11" s="24"/>
      <c r="F11" s="24"/>
      <c r="G11" s="31"/>
    </row>
    <row r="12" spans="1:7" ht="12.6" customHeight="1">
      <c r="A12" s="1159" t="s">
        <v>2</v>
      </c>
      <c r="B12" s="1168" t="s">
        <v>1890</v>
      </c>
      <c r="C12" s="397"/>
      <c r="D12" s="398"/>
      <c r="E12" s="1156" t="s">
        <v>30</v>
      </c>
      <c r="F12" s="1150" t="s">
        <v>11</v>
      </c>
    </row>
    <row r="13" spans="1:7" ht="12.6" customHeight="1">
      <c r="A13" s="1160"/>
      <c r="B13" s="1169"/>
      <c r="C13" s="202"/>
      <c r="D13" s="211"/>
      <c r="E13" s="1157"/>
      <c r="F13" s="1151"/>
    </row>
    <row r="14" spans="1:7" ht="31.5" customHeight="1" thickBot="1">
      <c r="A14" s="1161"/>
      <c r="B14" s="1170"/>
      <c r="C14" s="216"/>
      <c r="D14" s="217"/>
      <c r="E14" s="1158"/>
      <c r="F14" s="1152"/>
    </row>
    <row r="15" spans="1:7" ht="13.5" thickTop="1">
      <c r="A15" s="59"/>
      <c r="B15" s="465"/>
      <c r="C15" s="488"/>
      <c r="D15" s="489"/>
      <c r="E15" s="61"/>
      <c r="F15" s="63"/>
    </row>
    <row r="16" spans="1:7" ht="12.75">
      <c r="A16" s="439">
        <v>1</v>
      </c>
      <c r="B16" s="440" t="s">
        <v>1267</v>
      </c>
      <c r="C16" s="441"/>
      <c r="D16" s="442"/>
      <c r="E16" s="443" t="s">
        <v>1268</v>
      </c>
      <c r="F16" s="443">
        <v>1</v>
      </c>
    </row>
    <row r="17" spans="1:6" ht="12.75">
      <c r="A17" s="214" t="s">
        <v>61</v>
      </c>
      <c r="B17" s="368" t="s">
        <v>62</v>
      </c>
      <c r="C17" s="369" t="s">
        <v>1389</v>
      </c>
      <c r="D17" s="370"/>
      <c r="E17" s="215" t="s">
        <v>24</v>
      </c>
      <c r="F17" s="213">
        <f>8.9*1.1</f>
        <v>9.7900000000000009</v>
      </c>
    </row>
    <row r="18" spans="1:6" ht="12.75">
      <c r="A18" s="214" t="s">
        <v>63</v>
      </c>
      <c r="B18" s="368" t="s">
        <v>440</v>
      </c>
      <c r="C18" s="369" t="s">
        <v>1389</v>
      </c>
      <c r="D18" s="370"/>
      <c r="E18" s="215" t="s">
        <v>15</v>
      </c>
      <c r="F18" s="213">
        <v>1</v>
      </c>
    </row>
    <row r="19" spans="1:6" ht="12.75">
      <c r="A19" s="214" t="s">
        <v>64</v>
      </c>
      <c r="B19" s="368" t="s">
        <v>441</v>
      </c>
      <c r="C19" s="369" t="s">
        <v>1389</v>
      </c>
      <c r="D19" s="370" t="s">
        <v>442</v>
      </c>
      <c r="E19" s="215" t="s">
        <v>15</v>
      </c>
      <c r="F19" s="213">
        <v>1</v>
      </c>
    </row>
    <row r="20" spans="1:6" ht="12.75">
      <c r="A20" s="214" t="s">
        <v>65</v>
      </c>
      <c r="B20" s="368" t="s">
        <v>69</v>
      </c>
      <c r="C20" s="369" t="s">
        <v>1389</v>
      </c>
      <c r="D20" s="370" t="s">
        <v>443</v>
      </c>
      <c r="E20" s="215" t="s">
        <v>15</v>
      </c>
      <c r="F20" s="213">
        <v>1</v>
      </c>
    </row>
    <row r="21" spans="1:6" ht="12.75">
      <c r="A21" s="214" t="s">
        <v>66</v>
      </c>
      <c r="B21" s="368" t="s">
        <v>444</v>
      </c>
      <c r="C21" s="369" t="s">
        <v>1389</v>
      </c>
      <c r="D21" s="370" t="s">
        <v>445</v>
      </c>
      <c r="E21" s="215" t="s">
        <v>45</v>
      </c>
      <c r="F21" s="213">
        <f>1.7*1.1</f>
        <v>1.87</v>
      </c>
    </row>
    <row r="22" spans="1:6" ht="12.75">
      <c r="A22" s="214" t="s">
        <v>68</v>
      </c>
      <c r="B22" s="368" t="s">
        <v>72</v>
      </c>
      <c r="C22" s="369"/>
      <c r="D22" s="370"/>
      <c r="E22" s="215" t="s">
        <v>14</v>
      </c>
      <c r="F22" s="213">
        <v>1</v>
      </c>
    </row>
    <row r="23" spans="1:6" ht="51">
      <c r="A23" s="214" t="s">
        <v>70</v>
      </c>
      <c r="B23" s="368" t="s">
        <v>1296</v>
      </c>
      <c r="C23" s="369"/>
      <c r="D23" s="370" t="s">
        <v>748</v>
      </c>
      <c r="E23" s="215" t="s">
        <v>14</v>
      </c>
      <c r="F23" s="213">
        <v>1</v>
      </c>
    </row>
    <row r="24" spans="1:6" ht="12.75">
      <c r="A24" s="439">
        <v>2</v>
      </c>
      <c r="B24" s="440" t="s">
        <v>1269</v>
      </c>
      <c r="C24" s="441"/>
      <c r="D24" s="442"/>
      <c r="E24" s="443" t="s">
        <v>1268</v>
      </c>
      <c r="F24" s="443">
        <v>1</v>
      </c>
    </row>
    <row r="25" spans="1:6" ht="12.75">
      <c r="A25" s="214" t="s">
        <v>73</v>
      </c>
      <c r="B25" s="368" t="s">
        <v>62</v>
      </c>
      <c r="C25" s="369" t="s">
        <v>1389</v>
      </c>
      <c r="D25" s="370"/>
      <c r="E25" s="215" t="s">
        <v>24</v>
      </c>
      <c r="F25" s="213">
        <f>10.1*1.1</f>
        <v>11.110000000000001</v>
      </c>
    </row>
    <row r="26" spans="1:6" ht="12.75">
      <c r="A26" s="214" t="s">
        <v>74</v>
      </c>
      <c r="B26" s="368" t="s">
        <v>440</v>
      </c>
      <c r="C26" s="369" t="s">
        <v>1389</v>
      </c>
      <c r="D26" s="370"/>
      <c r="E26" s="215" t="s">
        <v>15</v>
      </c>
      <c r="F26" s="213">
        <v>2</v>
      </c>
    </row>
    <row r="27" spans="1:6" ht="12.75">
      <c r="A27" s="214" t="s">
        <v>75</v>
      </c>
      <c r="B27" s="368" t="s">
        <v>441</v>
      </c>
      <c r="C27" s="369" t="s">
        <v>1389</v>
      </c>
      <c r="D27" s="370" t="s">
        <v>442</v>
      </c>
      <c r="E27" s="215" t="s">
        <v>15</v>
      </c>
      <c r="F27" s="213">
        <v>1</v>
      </c>
    </row>
    <row r="28" spans="1:6" ht="12.75">
      <c r="A28" s="214" t="s">
        <v>76</v>
      </c>
      <c r="B28" s="368" t="s">
        <v>69</v>
      </c>
      <c r="C28" s="369" t="s">
        <v>1389</v>
      </c>
      <c r="D28" s="370" t="s">
        <v>443</v>
      </c>
      <c r="E28" s="215" t="s">
        <v>15</v>
      </c>
      <c r="F28" s="213">
        <v>1</v>
      </c>
    </row>
    <row r="29" spans="1:6" ht="12.75">
      <c r="A29" s="214" t="s">
        <v>77</v>
      </c>
      <c r="B29" s="368" t="s">
        <v>444</v>
      </c>
      <c r="C29" s="369" t="s">
        <v>1389</v>
      </c>
      <c r="D29" s="370" t="s">
        <v>445</v>
      </c>
      <c r="E29" s="215" t="s">
        <v>45</v>
      </c>
      <c r="F29" s="213">
        <v>1.87</v>
      </c>
    </row>
    <row r="30" spans="1:6" ht="12.75">
      <c r="A30" s="214" t="s">
        <v>78</v>
      </c>
      <c r="B30" s="368" t="s">
        <v>72</v>
      </c>
      <c r="C30" s="369"/>
      <c r="D30" s="370"/>
      <c r="E30" s="215" t="s">
        <v>14</v>
      </c>
      <c r="F30" s="213">
        <v>1</v>
      </c>
    </row>
    <row r="31" spans="1:6" ht="51">
      <c r="A31" s="214" t="s">
        <v>79</v>
      </c>
      <c r="B31" s="368" t="s">
        <v>1296</v>
      </c>
      <c r="C31" s="369"/>
      <c r="D31" s="370" t="s">
        <v>748</v>
      </c>
      <c r="E31" s="215" t="s">
        <v>14</v>
      </c>
      <c r="F31" s="213">
        <v>1</v>
      </c>
    </row>
    <row r="32" spans="1:6" ht="12.75">
      <c r="A32" s="439">
        <v>3</v>
      </c>
      <c r="B32" s="440" t="s">
        <v>1270</v>
      </c>
      <c r="C32" s="441"/>
      <c r="D32" s="442"/>
      <c r="E32" s="443" t="s">
        <v>1268</v>
      </c>
      <c r="F32" s="443">
        <v>1</v>
      </c>
    </row>
    <row r="33" spans="1:6" ht="12.75">
      <c r="A33" s="214" t="s">
        <v>80</v>
      </c>
      <c r="B33" s="368" t="s">
        <v>62</v>
      </c>
      <c r="C33" s="369" t="s">
        <v>1390</v>
      </c>
      <c r="D33" s="370"/>
      <c r="E33" s="215" t="s">
        <v>24</v>
      </c>
      <c r="F33" s="213">
        <f>3.5*1.1</f>
        <v>3.8500000000000005</v>
      </c>
    </row>
    <row r="34" spans="1:6" ht="12.75">
      <c r="A34" s="214" t="s">
        <v>81</v>
      </c>
      <c r="B34" s="368" t="s">
        <v>62</v>
      </c>
      <c r="C34" s="369" t="s">
        <v>1389</v>
      </c>
      <c r="D34" s="370"/>
      <c r="E34" s="215" t="s">
        <v>24</v>
      </c>
      <c r="F34" s="213">
        <f>18.9*1.1</f>
        <v>20.79</v>
      </c>
    </row>
    <row r="35" spans="1:6" ht="12.75">
      <c r="A35" s="214" t="s">
        <v>82</v>
      </c>
      <c r="B35" s="368" t="s">
        <v>440</v>
      </c>
      <c r="C35" s="369" t="s">
        <v>1390</v>
      </c>
      <c r="D35" s="370"/>
      <c r="E35" s="215" t="s">
        <v>15</v>
      </c>
      <c r="F35" s="213">
        <v>1</v>
      </c>
    </row>
    <row r="36" spans="1:6" ht="12.75">
      <c r="A36" s="214" t="s">
        <v>83</v>
      </c>
      <c r="B36" s="368" t="s">
        <v>440</v>
      </c>
      <c r="C36" s="369" t="s">
        <v>1389</v>
      </c>
      <c r="D36" s="370"/>
      <c r="E36" s="215" t="s">
        <v>15</v>
      </c>
      <c r="F36" s="213">
        <v>6</v>
      </c>
    </row>
    <row r="37" spans="1:6" ht="12.75">
      <c r="A37" s="214" t="s">
        <v>84</v>
      </c>
      <c r="B37" s="368" t="s">
        <v>447</v>
      </c>
      <c r="C37" s="369" t="s">
        <v>1391</v>
      </c>
      <c r="D37" s="370"/>
      <c r="E37" s="215" t="s">
        <v>15</v>
      </c>
      <c r="F37" s="213">
        <v>1</v>
      </c>
    </row>
    <row r="38" spans="1:6" ht="12.75">
      <c r="A38" s="214" t="s">
        <v>85</v>
      </c>
      <c r="B38" s="368" t="s">
        <v>447</v>
      </c>
      <c r="C38" s="369" t="s">
        <v>1392</v>
      </c>
      <c r="D38" s="370"/>
      <c r="E38" s="215" t="s">
        <v>15</v>
      </c>
      <c r="F38" s="213">
        <v>2</v>
      </c>
    </row>
    <row r="39" spans="1:6" ht="12.75">
      <c r="A39" s="214" t="s">
        <v>86</v>
      </c>
      <c r="B39" s="368" t="s">
        <v>315</v>
      </c>
      <c r="C39" s="369" t="s">
        <v>1392</v>
      </c>
      <c r="D39" s="370"/>
      <c r="E39" s="215" t="s">
        <v>15</v>
      </c>
      <c r="F39" s="213">
        <v>1</v>
      </c>
    </row>
    <row r="40" spans="1:6" ht="12.75">
      <c r="A40" s="214" t="s">
        <v>448</v>
      </c>
      <c r="B40" s="368" t="s">
        <v>89</v>
      </c>
      <c r="C40" s="369" t="s">
        <v>1390</v>
      </c>
      <c r="D40" s="370" t="s">
        <v>449</v>
      </c>
      <c r="E40" s="215" t="s">
        <v>15</v>
      </c>
      <c r="F40" s="213">
        <v>4</v>
      </c>
    </row>
    <row r="41" spans="1:6" ht="12.75">
      <c r="A41" s="214" t="s">
        <v>450</v>
      </c>
      <c r="B41" s="368" t="s">
        <v>451</v>
      </c>
      <c r="C41" s="369" t="s">
        <v>1390</v>
      </c>
      <c r="D41" s="370" t="s">
        <v>452</v>
      </c>
      <c r="E41" s="215" t="s">
        <v>15</v>
      </c>
      <c r="F41" s="213">
        <v>4</v>
      </c>
    </row>
    <row r="42" spans="1:6" ht="12.75">
      <c r="A42" s="214" t="s">
        <v>453</v>
      </c>
      <c r="B42" s="368" t="s">
        <v>67</v>
      </c>
      <c r="C42" s="369" t="s">
        <v>1389</v>
      </c>
      <c r="D42" s="370" t="s">
        <v>454</v>
      </c>
      <c r="E42" s="215" t="s">
        <v>15</v>
      </c>
      <c r="F42" s="213">
        <v>1</v>
      </c>
    </row>
    <row r="43" spans="1:6" ht="12.75">
      <c r="A43" s="214" t="s">
        <v>455</v>
      </c>
      <c r="B43" s="368" t="s">
        <v>444</v>
      </c>
      <c r="C43" s="369" t="s">
        <v>1389</v>
      </c>
      <c r="D43" s="370" t="s">
        <v>445</v>
      </c>
      <c r="E43" s="215" t="s">
        <v>45</v>
      </c>
      <c r="F43" s="213">
        <f>6.1*1.1</f>
        <v>6.71</v>
      </c>
    </row>
    <row r="44" spans="1:6" ht="12.75">
      <c r="A44" s="214" t="s">
        <v>456</v>
      </c>
      <c r="B44" s="368" t="s">
        <v>457</v>
      </c>
      <c r="C44" s="369"/>
      <c r="D44" s="370" t="s">
        <v>458</v>
      </c>
      <c r="E44" s="215" t="s">
        <v>15</v>
      </c>
      <c r="F44" s="213">
        <v>1</v>
      </c>
    </row>
    <row r="45" spans="1:6" ht="12.75">
      <c r="A45" s="214" t="s">
        <v>459</v>
      </c>
      <c r="B45" s="368" t="s">
        <v>460</v>
      </c>
      <c r="C45" s="369"/>
      <c r="D45" s="370"/>
      <c r="E45" s="215" t="s">
        <v>14</v>
      </c>
      <c r="F45" s="213">
        <v>1</v>
      </c>
    </row>
    <row r="46" spans="1:6" ht="12.75">
      <c r="A46" s="214" t="s">
        <v>461</v>
      </c>
      <c r="B46" s="368" t="s">
        <v>72</v>
      </c>
      <c r="C46" s="369"/>
      <c r="D46" s="370"/>
      <c r="E46" s="215" t="s">
        <v>14</v>
      </c>
      <c r="F46" s="213">
        <v>1</v>
      </c>
    </row>
    <row r="47" spans="1:6" ht="51">
      <c r="A47" s="214" t="s">
        <v>462</v>
      </c>
      <c r="B47" s="368" t="s">
        <v>1296</v>
      </c>
      <c r="C47" s="369"/>
      <c r="D47" s="370" t="s">
        <v>748</v>
      </c>
      <c r="E47" s="215" t="s">
        <v>14</v>
      </c>
      <c r="F47" s="213">
        <v>1</v>
      </c>
    </row>
    <row r="48" spans="1:6" ht="12.75">
      <c r="A48" s="439">
        <v>4</v>
      </c>
      <c r="B48" s="440" t="s">
        <v>1271</v>
      </c>
      <c r="C48" s="441"/>
      <c r="D48" s="442"/>
      <c r="E48" s="443" t="s">
        <v>1268</v>
      </c>
      <c r="F48" s="443">
        <v>1</v>
      </c>
    </row>
    <row r="49" spans="1:6" ht="12.75">
      <c r="A49" s="214" t="s">
        <v>87</v>
      </c>
      <c r="B49" s="368" t="s">
        <v>62</v>
      </c>
      <c r="C49" s="369" t="s">
        <v>1389</v>
      </c>
      <c r="D49" s="370"/>
      <c r="E49" s="215" t="s">
        <v>24</v>
      </c>
      <c r="F49" s="213">
        <f>17.7*1.1</f>
        <v>19.470000000000002</v>
      </c>
    </row>
    <row r="50" spans="1:6" ht="12.75">
      <c r="A50" s="214" t="s">
        <v>88</v>
      </c>
      <c r="B50" s="368" t="s">
        <v>440</v>
      </c>
      <c r="C50" s="369" t="s">
        <v>1389</v>
      </c>
      <c r="D50" s="370"/>
      <c r="E50" s="213" t="s">
        <v>15</v>
      </c>
      <c r="F50" s="213">
        <v>4</v>
      </c>
    </row>
    <row r="51" spans="1:6" ht="12.75">
      <c r="A51" s="214" t="s">
        <v>91</v>
      </c>
      <c r="B51" s="368" t="s">
        <v>447</v>
      </c>
      <c r="C51" s="369" t="s">
        <v>1393</v>
      </c>
      <c r="D51" s="370"/>
      <c r="E51" s="213" t="s">
        <v>15</v>
      </c>
      <c r="F51" s="213">
        <v>1</v>
      </c>
    </row>
    <row r="52" spans="1:6" ht="12.75">
      <c r="A52" s="214" t="s">
        <v>92</v>
      </c>
      <c r="B52" s="368" t="s">
        <v>441</v>
      </c>
      <c r="C52" s="369" t="s">
        <v>1389</v>
      </c>
      <c r="D52" s="370" t="s">
        <v>442</v>
      </c>
      <c r="E52" s="213" t="s">
        <v>15</v>
      </c>
      <c r="F52" s="213">
        <v>1</v>
      </c>
    </row>
    <row r="53" spans="1:6" ht="12.75">
      <c r="A53" s="214" t="s">
        <v>93</v>
      </c>
      <c r="B53" s="368" t="s">
        <v>71</v>
      </c>
      <c r="C53" s="369"/>
      <c r="D53" s="370" t="s">
        <v>463</v>
      </c>
      <c r="E53" s="213" t="s">
        <v>15</v>
      </c>
      <c r="F53" s="213">
        <v>1</v>
      </c>
    </row>
    <row r="54" spans="1:6" ht="12.75">
      <c r="A54" s="214" t="s">
        <v>94</v>
      </c>
      <c r="B54" s="368" t="s">
        <v>69</v>
      </c>
      <c r="C54" s="369"/>
      <c r="D54" s="370" t="s">
        <v>464</v>
      </c>
      <c r="E54" s="213" t="s">
        <v>15</v>
      </c>
      <c r="F54" s="213">
        <v>1</v>
      </c>
    </row>
    <row r="55" spans="1:6" ht="12.75">
      <c r="A55" s="214" t="s">
        <v>95</v>
      </c>
      <c r="B55" s="368" t="s">
        <v>444</v>
      </c>
      <c r="C55" s="369" t="s">
        <v>1389</v>
      </c>
      <c r="D55" s="370" t="s">
        <v>445</v>
      </c>
      <c r="E55" s="213" t="s">
        <v>45</v>
      </c>
      <c r="F55" s="213">
        <f>7.3*1.1</f>
        <v>8.0300000000000011</v>
      </c>
    </row>
    <row r="56" spans="1:6" ht="12.75">
      <c r="A56" s="214" t="s">
        <v>96</v>
      </c>
      <c r="B56" s="368" t="s">
        <v>72</v>
      </c>
      <c r="C56" s="369"/>
      <c r="D56" s="370"/>
      <c r="E56" s="213" t="s">
        <v>14</v>
      </c>
      <c r="F56" s="213">
        <v>1</v>
      </c>
    </row>
    <row r="57" spans="1:6" ht="51">
      <c r="A57" s="214" t="s">
        <v>465</v>
      </c>
      <c r="B57" s="368" t="s">
        <v>1296</v>
      </c>
      <c r="C57" s="369"/>
      <c r="D57" s="370" t="s">
        <v>748</v>
      </c>
      <c r="E57" s="213" t="s">
        <v>14</v>
      </c>
      <c r="F57" s="213">
        <v>1</v>
      </c>
    </row>
    <row r="58" spans="1:6" ht="12.75">
      <c r="A58" s="214" t="s">
        <v>466</v>
      </c>
      <c r="B58" s="368" t="s">
        <v>460</v>
      </c>
      <c r="C58" s="369"/>
      <c r="D58" s="370"/>
      <c r="E58" s="213" t="s">
        <v>14</v>
      </c>
      <c r="F58" s="213">
        <v>1</v>
      </c>
    </row>
    <row r="59" spans="1:6" ht="12.75">
      <c r="A59" s="439">
        <v>5</v>
      </c>
      <c r="B59" s="440" t="s">
        <v>1272</v>
      </c>
      <c r="C59" s="441"/>
      <c r="D59" s="442"/>
      <c r="E59" s="443" t="s">
        <v>1268</v>
      </c>
      <c r="F59" s="443">
        <v>1</v>
      </c>
    </row>
    <row r="60" spans="1:6" ht="12.75">
      <c r="A60" s="214" t="s">
        <v>97</v>
      </c>
      <c r="B60" s="368" t="s">
        <v>62</v>
      </c>
      <c r="C60" s="369" t="s">
        <v>1390</v>
      </c>
      <c r="D60" s="370"/>
      <c r="E60" s="215" t="s">
        <v>24</v>
      </c>
      <c r="F60" s="213">
        <f>0.8*1.1</f>
        <v>0.88000000000000012</v>
      </c>
    </row>
    <row r="61" spans="1:6" ht="12.75">
      <c r="A61" s="214" t="s">
        <v>98</v>
      </c>
      <c r="B61" s="368" t="s">
        <v>62</v>
      </c>
      <c r="C61" s="369" t="s">
        <v>1389</v>
      </c>
      <c r="D61" s="370"/>
      <c r="E61" s="215" t="s">
        <v>24</v>
      </c>
      <c r="F61" s="213">
        <f>22.4*1.1</f>
        <v>24.64</v>
      </c>
    </row>
    <row r="62" spans="1:6" ht="12.75">
      <c r="A62" s="214" t="s">
        <v>99</v>
      </c>
      <c r="B62" s="368" t="s">
        <v>467</v>
      </c>
      <c r="C62" s="369" t="s">
        <v>1389</v>
      </c>
      <c r="D62" s="370"/>
      <c r="E62" s="215" t="s">
        <v>15</v>
      </c>
      <c r="F62" s="213">
        <v>2</v>
      </c>
    </row>
    <row r="63" spans="1:6" ht="12.75">
      <c r="A63" s="214" t="s">
        <v>100</v>
      </c>
      <c r="B63" s="368" t="s">
        <v>440</v>
      </c>
      <c r="C63" s="369" t="s">
        <v>1389</v>
      </c>
      <c r="D63" s="370"/>
      <c r="E63" s="215" t="s">
        <v>15</v>
      </c>
      <c r="F63" s="213">
        <v>5</v>
      </c>
    </row>
    <row r="64" spans="1:6" ht="12.75">
      <c r="A64" s="214" t="s">
        <v>101</v>
      </c>
      <c r="B64" s="368" t="s">
        <v>447</v>
      </c>
      <c r="C64" s="369" t="s">
        <v>1392</v>
      </c>
      <c r="D64" s="370"/>
      <c r="E64" s="215" t="s">
        <v>15</v>
      </c>
      <c r="F64" s="213">
        <v>2</v>
      </c>
    </row>
    <row r="65" spans="1:6" ht="12.75">
      <c r="A65" s="214" t="s">
        <v>102</v>
      </c>
      <c r="B65" s="368" t="s">
        <v>447</v>
      </c>
      <c r="C65" s="369" t="s">
        <v>1393</v>
      </c>
      <c r="D65" s="370"/>
      <c r="E65" s="215" t="s">
        <v>15</v>
      </c>
      <c r="F65" s="213">
        <v>1</v>
      </c>
    </row>
    <row r="66" spans="1:6" ht="12.75">
      <c r="A66" s="214" t="s">
        <v>103</v>
      </c>
      <c r="B66" s="368" t="s">
        <v>89</v>
      </c>
      <c r="C66" s="369" t="s">
        <v>1390</v>
      </c>
      <c r="D66" s="370" t="s">
        <v>449</v>
      </c>
      <c r="E66" s="215" t="s">
        <v>15</v>
      </c>
      <c r="F66" s="213">
        <v>2</v>
      </c>
    </row>
    <row r="67" spans="1:6" ht="12.75">
      <c r="A67" s="214" t="s">
        <v>104</v>
      </c>
      <c r="B67" s="368" t="s">
        <v>89</v>
      </c>
      <c r="C67" s="369" t="s">
        <v>1389</v>
      </c>
      <c r="D67" s="370" t="s">
        <v>90</v>
      </c>
      <c r="E67" s="215" t="s">
        <v>15</v>
      </c>
      <c r="F67" s="213">
        <v>2</v>
      </c>
    </row>
    <row r="68" spans="1:6" ht="12.75">
      <c r="A68" s="214" t="s">
        <v>105</v>
      </c>
      <c r="B68" s="368" t="s">
        <v>451</v>
      </c>
      <c r="C68" s="369" t="s">
        <v>1390</v>
      </c>
      <c r="D68" s="370" t="s">
        <v>452</v>
      </c>
      <c r="E68" s="215" t="s">
        <v>15</v>
      </c>
      <c r="F68" s="213">
        <v>2</v>
      </c>
    </row>
    <row r="69" spans="1:6" ht="12.75">
      <c r="A69" s="214" t="s">
        <v>106</v>
      </c>
      <c r="B69" s="368" t="s">
        <v>451</v>
      </c>
      <c r="C69" s="369" t="s">
        <v>1389</v>
      </c>
      <c r="D69" s="370" t="s">
        <v>468</v>
      </c>
      <c r="E69" s="215" t="s">
        <v>15</v>
      </c>
      <c r="F69" s="213">
        <v>2</v>
      </c>
    </row>
    <row r="70" spans="1:6" ht="12.75">
      <c r="A70" s="214" t="s">
        <v>107</v>
      </c>
      <c r="B70" s="368" t="s">
        <v>67</v>
      </c>
      <c r="C70" s="369" t="s">
        <v>1389</v>
      </c>
      <c r="D70" s="370" t="s">
        <v>454</v>
      </c>
      <c r="E70" s="215" t="s">
        <v>15</v>
      </c>
      <c r="F70" s="213">
        <v>1</v>
      </c>
    </row>
    <row r="71" spans="1:6" ht="12.75">
      <c r="A71" s="214" t="s">
        <v>469</v>
      </c>
      <c r="B71" s="368" t="s">
        <v>444</v>
      </c>
      <c r="C71" s="369" t="s">
        <v>1389</v>
      </c>
      <c r="D71" s="370" t="s">
        <v>445</v>
      </c>
      <c r="E71" s="215" t="s">
        <v>45</v>
      </c>
      <c r="F71" s="213">
        <f>7.2*1.1</f>
        <v>7.9200000000000008</v>
      </c>
    </row>
    <row r="72" spans="1:6" ht="12.75">
      <c r="A72" s="214" t="s">
        <v>470</v>
      </c>
      <c r="B72" s="368" t="s">
        <v>457</v>
      </c>
      <c r="C72" s="369"/>
      <c r="D72" s="370" t="s">
        <v>458</v>
      </c>
      <c r="E72" s="215" t="s">
        <v>15</v>
      </c>
      <c r="F72" s="213">
        <v>1</v>
      </c>
    </row>
    <row r="73" spans="1:6" ht="12.75">
      <c r="A73" s="214" t="s">
        <v>471</v>
      </c>
      <c r="B73" s="368" t="s">
        <v>460</v>
      </c>
      <c r="C73" s="369"/>
      <c r="D73" s="370"/>
      <c r="E73" s="215" t="s">
        <v>14</v>
      </c>
      <c r="F73" s="213">
        <v>1</v>
      </c>
    </row>
    <row r="74" spans="1:6" ht="12.75">
      <c r="A74" s="214" t="s">
        <v>472</v>
      </c>
      <c r="B74" s="368" t="s">
        <v>72</v>
      </c>
      <c r="C74" s="369"/>
      <c r="D74" s="370"/>
      <c r="E74" s="215" t="s">
        <v>14</v>
      </c>
      <c r="F74" s="213">
        <v>1</v>
      </c>
    </row>
    <row r="75" spans="1:6" ht="51">
      <c r="A75" s="214" t="s">
        <v>473</v>
      </c>
      <c r="B75" s="368" t="s">
        <v>1296</v>
      </c>
      <c r="C75" s="369"/>
      <c r="D75" s="370" t="s">
        <v>748</v>
      </c>
      <c r="E75" s="215" t="s">
        <v>14</v>
      </c>
      <c r="F75" s="213">
        <v>1</v>
      </c>
    </row>
    <row r="76" spans="1:6" ht="12.75">
      <c r="A76" s="439">
        <v>6</v>
      </c>
      <c r="B76" s="440" t="s">
        <v>1273</v>
      </c>
      <c r="C76" s="441"/>
      <c r="D76" s="442"/>
      <c r="E76" s="443" t="s">
        <v>1268</v>
      </c>
      <c r="F76" s="443">
        <v>1</v>
      </c>
    </row>
    <row r="77" spans="1:6" ht="12.75">
      <c r="A77" s="214" t="s">
        <v>108</v>
      </c>
      <c r="B77" s="368" t="s">
        <v>62</v>
      </c>
      <c r="C77" s="369" t="s">
        <v>1389</v>
      </c>
      <c r="D77" s="370"/>
      <c r="E77" s="215" t="s">
        <v>24</v>
      </c>
      <c r="F77" s="213">
        <f>6.4*1.1</f>
        <v>7.0400000000000009</v>
      </c>
    </row>
    <row r="78" spans="1:6" ht="12.75">
      <c r="A78" s="214" t="s">
        <v>109</v>
      </c>
      <c r="B78" s="368" t="s">
        <v>62</v>
      </c>
      <c r="C78" s="369" t="s">
        <v>1334</v>
      </c>
      <c r="D78" s="370"/>
      <c r="E78" s="215" t="s">
        <v>24</v>
      </c>
      <c r="F78" s="213">
        <f>6.7*1.1</f>
        <v>7.370000000000001</v>
      </c>
    </row>
    <row r="79" spans="1:6" ht="12.75">
      <c r="A79" s="214" t="s">
        <v>110</v>
      </c>
      <c r="B79" s="368" t="s">
        <v>440</v>
      </c>
      <c r="C79" s="369" t="s">
        <v>1389</v>
      </c>
      <c r="D79" s="370"/>
      <c r="E79" s="213" t="s">
        <v>15</v>
      </c>
      <c r="F79" s="213">
        <v>1</v>
      </c>
    </row>
    <row r="80" spans="1:6" ht="12.75">
      <c r="A80" s="214" t="s">
        <v>111</v>
      </c>
      <c r="B80" s="368" t="s">
        <v>440</v>
      </c>
      <c r="C80" s="369" t="s">
        <v>1334</v>
      </c>
      <c r="D80" s="370"/>
      <c r="E80" s="213" t="s">
        <v>15</v>
      </c>
      <c r="F80" s="213">
        <v>3</v>
      </c>
    </row>
    <row r="81" spans="1:6" ht="12.75">
      <c r="A81" s="214" t="s">
        <v>112</v>
      </c>
      <c r="B81" s="368" t="s">
        <v>447</v>
      </c>
      <c r="C81" s="369" t="s">
        <v>1393</v>
      </c>
      <c r="D81" s="370"/>
      <c r="E81" s="213" t="s">
        <v>15</v>
      </c>
      <c r="F81" s="213">
        <v>1</v>
      </c>
    </row>
    <row r="82" spans="1:6" ht="12.75">
      <c r="A82" s="214" t="s">
        <v>113</v>
      </c>
      <c r="B82" s="368" t="s">
        <v>447</v>
      </c>
      <c r="C82" s="369" t="s">
        <v>1394</v>
      </c>
      <c r="D82" s="370"/>
      <c r="E82" s="213" t="s">
        <v>15</v>
      </c>
      <c r="F82" s="213">
        <v>1</v>
      </c>
    </row>
    <row r="83" spans="1:6" ht="12.75">
      <c r="A83" s="214" t="s">
        <v>114</v>
      </c>
      <c r="B83" s="368" t="s">
        <v>315</v>
      </c>
      <c r="C83" s="369" t="s">
        <v>1394</v>
      </c>
      <c r="D83" s="370"/>
      <c r="E83" s="213" t="s">
        <v>15</v>
      </c>
      <c r="F83" s="213">
        <v>1</v>
      </c>
    </row>
    <row r="84" spans="1:6" ht="12.75">
      <c r="A84" s="214" t="s">
        <v>115</v>
      </c>
      <c r="B84" s="368" t="s">
        <v>441</v>
      </c>
      <c r="C84" s="369" t="s">
        <v>1334</v>
      </c>
      <c r="D84" s="370" t="s">
        <v>474</v>
      </c>
      <c r="E84" s="213" t="s">
        <v>15</v>
      </c>
      <c r="F84" s="213">
        <v>1</v>
      </c>
    </row>
    <row r="85" spans="1:6" ht="12.75">
      <c r="A85" s="214" t="s">
        <v>475</v>
      </c>
      <c r="B85" s="368" t="s">
        <v>71</v>
      </c>
      <c r="C85" s="369"/>
      <c r="D85" s="370" t="s">
        <v>476</v>
      </c>
      <c r="E85" s="213" t="s">
        <v>15</v>
      </c>
      <c r="F85" s="213">
        <v>3</v>
      </c>
    </row>
    <row r="86" spans="1:6" ht="12.75">
      <c r="A86" s="214" t="s">
        <v>477</v>
      </c>
      <c r="B86" s="368" t="s">
        <v>69</v>
      </c>
      <c r="C86" s="369"/>
      <c r="D86" s="370" t="s">
        <v>464</v>
      </c>
      <c r="E86" s="213" t="s">
        <v>15</v>
      </c>
      <c r="F86" s="213">
        <v>3</v>
      </c>
    </row>
    <row r="87" spans="1:6" ht="12.75">
      <c r="A87" s="214" t="s">
        <v>478</v>
      </c>
      <c r="B87" s="368" t="s">
        <v>444</v>
      </c>
      <c r="C87" s="369" t="s">
        <v>1334</v>
      </c>
      <c r="D87" s="370" t="s">
        <v>445</v>
      </c>
      <c r="E87" s="215" t="s">
        <v>45</v>
      </c>
      <c r="F87" s="213">
        <f>4.9*1.1</f>
        <v>5.3900000000000006</v>
      </c>
    </row>
    <row r="88" spans="1:6" ht="12.75">
      <c r="A88" s="214" t="s">
        <v>479</v>
      </c>
      <c r="B88" s="368" t="s">
        <v>460</v>
      </c>
      <c r="C88" s="369"/>
      <c r="D88" s="370"/>
      <c r="E88" s="215" t="s">
        <v>14</v>
      </c>
      <c r="F88" s="213">
        <v>1</v>
      </c>
    </row>
    <row r="89" spans="1:6" ht="12.75">
      <c r="A89" s="214" t="s">
        <v>480</v>
      </c>
      <c r="B89" s="368" t="s">
        <v>72</v>
      </c>
      <c r="C89" s="369"/>
      <c r="D89" s="370"/>
      <c r="E89" s="215" t="s">
        <v>14</v>
      </c>
      <c r="F89" s="213">
        <v>1</v>
      </c>
    </row>
    <row r="90" spans="1:6" ht="51">
      <c r="A90" s="214" t="s">
        <v>481</v>
      </c>
      <c r="B90" s="368" t="s">
        <v>1296</v>
      </c>
      <c r="C90" s="369"/>
      <c r="D90" s="370" t="s">
        <v>748</v>
      </c>
      <c r="E90" s="215" t="s">
        <v>14</v>
      </c>
      <c r="F90" s="213">
        <v>1</v>
      </c>
    </row>
    <row r="91" spans="1:6" ht="12.75">
      <c r="A91" s="439">
        <v>7</v>
      </c>
      <c r="B91" s="440" t="s">
        <v>1274</v>
      </c>
      <c r="C91" s="441"/>
      <c r="D91" s="442"/>
      <c r="E91" s="443" t="s">
        <v>1268</v>
      </c>
      <c r="F91" s="443">
        <v>1</v>
      </c>
    </row>
    <row r="92" spans="1:6" ht="12.75">
      <c r="A92" s="214" t="s">
        <v>116</v>
      </c>
      <c r="B92" s="368" t="s">
        <v>62</v>
      </c>
      <c r="C92" s="369" t="s">
        <v>1389</v>
      </c>
      <c r="D92" s="370"/>
      <c r="E92" s="215" t="s">
        <v>24</v>
      </c>
      <c r="F92" s="213">
        <f>5.9*1.1</f>
        <v>6.4900000000000011</v>
      </c>
    </row>
    <row r="93" spans="1:6" ht="12.75">
      <c r="A93" s="214" t="s">
        <v>117</v>
      </c>
      <c r="B93" s="368" t="s">
        <v>62</v>
      </c>
      <c r="C93" s="369" t="s">
        <v>1334</v>
      </c>
      <c r="D93" s="370"/>
      <c r="E93" s="215" t="s">
        <v>24</v>
      </c>
      <c r="F93" s="213">
        <f>6.4*1.1</f>
        <v>7.0400000000000009</v>
      </c>
    </row>
    <row r="94" spans="1:6" ht="12.75">
      <c r="A94" s="214" t="s">
        <v>118</v>
      </c>
      <c r="B94" s="368" t="s">
        <v>482</v>
      </c>
      <c r="C94" s="369" t="s">
        <v>1334</v>
      </c>
      <c r="D94" s="370"/>
      <c r="E94" s="215" t="s">
        <v>15</v>
      </c>
      <c r="F94" s="213">
        <v>2</v>
      </c>
    </row>
    <row r="95" spans="1:6" ht="12.75">
      <c r="A95" s="214" t="s">
        <v>119</v>
      </c>
      <c r="B95" s="368" t="s">
        <v>440</v>
      </c>
      <c r="C95" s="369" t="s">
        <v>1389</v>
      </c>
      <c r="D95" s="370"/>
      <c r="E95" s="215" t="s">
        <v>15</v>
      </c>
      <c r="F95" s="213">
        <v>1</v>
      </c>
    </row>
    <row r="96" spans="1:6" ht="12.75">
      <c r="A96" s="214" t="s">
        <v>120</v>
      </c>
      <c r="B96" s="368" t="s">
        <v>440</v>
      </c>
      <c r="C96" s="369" t="s">
        <v>1334</v>
      </c>
      <c r="D96" s="370"/>
      <c r="E96" s="215" t="s">
        <v>15</v>
      </c>
      <c r="F96" s="213">
        <v>3</v>
      </c>
    </row>
    <row r="97" spans="1:6" ht="12.75">
      <c r="A97" s="214" t="s">
        <v>121</v>
      </c>
      <c r="B97" s="368" t="s">
        <v>447</v>
      </c>
      <c r="C97" s="369" t="s">
        <v>1393</v>
      </c>
      <c r="D97" s="370"/>
      <c r="E97" s="215" t="s">
        <v>15</v>
      </c>
      <c r="F97" s="213">
        <v>1</v>
      </c>
    </row>
    <row r="98" spans="1:6" ht="12.75">
      <c r="A98" s="214" t="s">
        <v>122</v>
      </c>
      <c r="B98" s="368" t="s">
        <v>447</v>
      </c>
      <c r="C98" s="369" t="s">
        <v>1394</v>
      </c>
      <c r="D98" s="370"/>
      <c r="E98" s="215" t="s">
        <v>15</v>
      </c>
      <c r="F98" s="213">
        <v>1</v>
      </c>
    </row>
    <row r="99" spans="1:6" ht="12.75">
      <c r="A99" s="214" t="s">
        <v>483</v>
      </c>
      <c r="B99" s="368" t="s">
        <v>315</v>
      </c>
      <c r="C99" s="369" t="s">
        <v>1394</v>
      </c>
      <c r="D99" s="370"/>
      <c r="E99" s="215" t="s">
        <v>15</v>
      </c>
      <c r="F99" s="213">
        <v>1</v>
      </c>
    </row>
    <row r="100" spans="1:6" ht="12.75">
      <c r="A100" s="214" t="s">
        <v>484</v>
      </c>
      <c r="B100" s="368" t="s">
        <v>441</v>
      </c>
      <c r="C100" s="369" t="s">
        <v>1334</v>
      </c>
      <c r="D100" s="370" t="s">
        <v>474</v>
      </c>
      <c r="E100" s="215" t="s">
        <v>15</v>
      </c>
      <c r="F100" s="213">
        <v>1</v>
      </c>
    </row>
    <row r="101" spans="1:6" ht="12.75">
      <c r="A101" s="214" t="s">
        <v>485</v>
      </c>
      <c r="B101" s="368" t="s">
        <v>71</v>
      </c>
      <c r="C101" s="369"/>
      <c r="D101" s="370" t="s">
        <v>486</v>
      </c>
      <c r="E101" s="215" t="s">
        <v>15</v>
      </c>
      <c r="F101" s="213">
        <v>3</v>
      </c>
    </row>
    <row r="102" spans="1:6" ht="12.75">
      <c r="A102" s="214" t="s">
        <v>487</v>
      </c>
      <c r="B102" s="368" t="s">
        <v>69</v>
      </c>
      <c r="C102" s="369"/>
      <c r="D102" s="370" t="s">
        <v>488</v>
      </c>
      <c r="E102" s="215" t="s">
        <v>15</v>
      </c>
      <c r="F102" s="213">
        <v>3</v>
      </c>
    </row>
    <row r="103" spans="1:6" ht="12.75">
      <c r="A103" s="214" t="s">
        <v>489</v>
      </c>
      <c r="B103" s="368" t="s">
        <v>444</v>
      </c>
      <c r="C103" s="369" t="s">
        <v>1334</v>
      </c>
      <c r="D103" s="370" t="s">
        <v>445</v>
      </c>
      <c r="E103" s="215" t="s">
        <v>45</v>
      </c>
      <c r="F103" s="213">
        <f>4.6*1.1</f>
        <v>5.0599999999999996</v>
      </c>
    </row>
    <row r="104" spans="1:6" ht="12.75">
      <c r="A104" s="214" t="s">
        <v>471</v>
      </c>
      <c r="B104" s="368" t="s">
        <v>460</v>
      </c>
      <c r="C104" s="369"/>
      <c r="D104" s="370"/>
      <c r="E104" s="215" t="s">
        <v>14</v>
      </c>
      <c r="F104" s="213">
        <v>1</v>
      </c>
    </row>
    <row r="105" spans="1:6" ht="12.75">
      <c r="A105" s="214" t="s">
        <v>472</v>
      </c>
      <c r="B105" s="368" t="s">
        <v>72</v>
      </c>
      <c r="C105" s="369"/>
      <c r="D105" s="370"/>
      <c r="E105" s="215" t="s">
        <v>14</v>
      </c>
      <c r="F105" s="213">
        <v>1</v>
      </c>
    </row>
    <row r="106" spans="1:6" ht="51">
      <c r="A106" s="214" t="s">
        <v>473</v>
      </c>
      <c r="B106" s="368" t="s">
        <v>1296</v>
      </c>
      <c r="C106" s="369"/>
      <c r="D106" s="370" t="s">
        <v>748</v>
      </c>
      <c r="E106" s="215" t="s">
        <v>14</v>
      </c>
      <c r="F106" s="213">
        <v>1</v>
      </c>
    </row>
    <row r="107" spans="1:6" ht="12.75">
      <c r="A107" s="439">
        <v>8</v>
      </c>
      <c r="B107" s="440" t="s">
        <v>1275</v>
      </c>
      <c r="C107" s="441"/>
      <c r="D107" s="442"/>
      <c r="E107" s="443" t="s">
        <v>1268</v>
      </c>
      <c r="F107" s="443">
        <v>1</v>
      </c>
    </row>
    <row r="108" spans="1:6" ht="12.75">
      <c r="A108" s="214" t="s">
        <v>123</v>
      </c>
      <c r="B108" s="368" t="s">
        <v>62</v>
      </c>
      <c r="C108" s="369" t="s">
        <v>1389</v>
      </c>
      <c r="D108" s="370"/>
      <c r="E108" s="213" t="s">
        <v>24</v>
      </c>
      <c r="F108" s="213">
        <v>6.9300000000000006</v>
      </c>
    </row>
    <row r="109" spans="1:6" ht="12.75">
      <c r="A109" s="214" t="s">
        <v>124</v>
      </c>
      <c r="B109" s="368" t="s">
        <v>62</v>
      </c>
      <c r="C109" s="369" t="s">
        <v>1334</v>
      </c>
      <c r="D109" s="370"/>
      <c r="E109" s="213" t="s">
        <v>24</v>
      </c>
      <c r="F109" s="213">
        <v>7.5900000000000007</v>
      </c>
    </row>
    <row r="110" spans="1:6" ht="12.75">
      <c r="A110" s="214" t="s">
        <v>125</v>
      </c>
      <c r="B110" s="368" t="s">
        <v>440</v>
      </c>
      <c r="C110" s="369" t="s">
        <v>1389</v>
      </c>
      <c r="D110" s="370"/>
      <c r="E110" s="213" t="s">
        <v>15</v>
      </c>
      <c r="F110" s="213">
        <v>1</v>
      </c>
    </row>
    <row r="111" spans="1:6" ht="12.75">
      <c r="A111" s="214" t="s">
        <v>126</v>
      </c>
      <c r="B111" s="368" t="s">
        <v>440</v>
      </c>
      <c r="C111" s="369" t="s">
        <v>1334</v>
      </c>
      <c r="D111" s="370"/>
      <c r="E111" s="213" t="s">
        <v>15</v>
      </c>
      <c r="F111" s="213">
        <v>3</v>
      </c>
    </row>
    <row r="112" spans="1:6" ht="12.75">
      <c r="A112" s="214" t="s">
        <v>127</v>
      </c>
      <c r="B112" s="368" t="s">
        <v>447</v>
      </c>
      <c r="C112" s="369" t="s">
        <v>1393</v>
      </c>
      <c r="D112" s="370"/>
      <c r="E112" s="213" t="s">
        <v>15</v>
      </c>
      <c r="F112" s="213">
        <v>1</v>
      </c>
    </row>
    <row r="113" spans="1:6" ht="12.75">
      <c r="A113" s="214" t="s">
        <v>128</v>
      </c>
      <c r="B113" s="368" t="s">
        <v>447</v>
      </c>
      <c r="C113" s="369" t="s">
        <v>1394</v>
      </c>
      <c r="D113" s="370"/>
      <c r="E113" s="213" t="s">
        <v>15</v>
      </c>
      <c r="F113" s="213">
        <v>1</v>
      </c>
    </row>
    <row r="114" spans="1:6" ht="12.75">
      <c r="A114" s="214" t="s">
        <v>129</v>
      </c>
      <c r="B114" s="368" t="s">
        <v>315</v>
      </c>
      <c r="C114" s="369" t="s">
        <v>1394</v>
      </c>
      <c r="D114" s="370"/>
      <c r="E114" s="213" t="s">
        <v>15</v>
      </c>
      <c r="F114" s="213">
        <v>1</v>
      </c>
    </row>
    <row r="115" spans="1:6" ht="12.75">
      <c r="A115" s="214" t="s">
        <v>490</v>
      </c>
      <c r="B115" s="368" t="s">
        <v>441</v>
      </c>
      <c r="C115" s="369" t="s">
        <v>1334</v>
      </c>
      <c r="D115" s="370" t="s">
        <v>474</v>
      </c>
      <c r="E115" s="213" t="s">
        <v>15</v>
      </c>
      <c r="F115" s="213">
        <v>1</v>
      </c>
    </row>
    <row r="116" spans="1:6" ht="12.75">
      <c r="A116" s="214" t="s">
        <v>491</v>
      </c>
      <c r="B116" s="368" t="s">
        <v>71</v>
      </c>
      <c r="C116" s="369"/>
      <c r="D116" s="370" t="s">
        <v>492</v>
      </c>
      <c r="E116" s="213" t="s">
        <v>15</v>
      </c>
      <c r="F116" s="213">
        <v>3</v>
      </c>
    </row>
    <row r="117" spans="1:6" ht="12.75">
      <c r="A117" s="214" t="s">
        <v>493</v>
      </c>
      <c r="B117" s="368" t="s">
        <v>69</v>
      </c>
      <c r="C117" s="369"/>
      <c r="D117" s="370" t="s">
        <v>464</v>
      </c>
      <c r="E117" s="213" t="s">
        <v>15</v>
      </c>
      <c r="F117" s="213">
        <v>3</v>
      </c>
    </row>
    <row r="118" spans="1:6" ht="12.75">
      <c r="A118" s="214" t="s">
        <v>494</v>
      </c>
      <c r="B118" s="368" t="s">
        <v>444</v>
      </c>
      <c r="C118" s="369" t="s">
        <v>1334</v>
      </c>
      <c r="D118" s="370" t="s">
        <v>445</v>
      </c>
      <c r="E118" s="213" t="s">
        <v>45</v>
      </c>
      <c r="F118" s="213">
        <v>5.5</v>
      </c>
    </row>
    <row r="119" spans="1:6" ht="12.75">
      <c r="A119" s="214" t="s">
        <v>495</v>
      </c>
      <c r="B119" s="368" t="s">
        <v>460</v>
      </c>
      <c r="C119" s="369"/>
      <c r="D119" s="370"/>
      <c r="E119" s="213" t="s">
        <v>14</v>
      </c>
      <c r="F119" s="213">
        <v>1</v>
      </c>
    </row>
    <row r="120" spans="1:6" ht="12.75">
      <c r="A120" s="214" t="s">
        <v>496</v>
      </c>
      <c r="B120" s="368" t="s">
        <v>72</v>
      </c>
      <c r="C120" s="369"/>
      <c r="D120" s="370"/>
      <c r="E120" s="213" t="s">
        <v>14</v>
      </c>
      <c r="F120" s="213">
        <v>1</v>
      </c>
    </row>
    <row r="121" spans="1:6" ht="51">
      <c r="A121" s="214" t="s">
        <v>497</v>
      </c>
      <c r="B121" s="368" t="s">
        <v>1296</v>
      </c>
      <c r="C121" s="369"/>
      <c r="D121" s="370" t="s">
        <v>748</v>
      </c>
      <c r="E121" s="213" t="s">
        <v>14</v>
      </c>
      <c r="F121" s="213">
        <v>1</v>
      </c>
    </row>
    <row r="122" spans="1:6" ht="12.75">
      <c r="A122" s="439">
        <v>9</v>
      </c>
      <c r="B122" s="440" t="s">
        <v>1276</v>
      </c>
      <c r="C122" s="441"/>
      <c r="D122" s="442"/>
      <c r="E122" s="443" t="s">
        <v>1268</v>
      </c>
      <c r="F122" s="443">
        <v>1</v>
      </c>
    </row>
    <row r="123" spans="1:6" ht="12.75">
      <c r="A123" s="214" t="s">
        <v>130</v>
      </c>
      <c r="B123" s="368" t="s">
        <v>62</v>
      </c>
      <c r="C123" s="369" t="s">
        <v>1389</v>
      </c>
      <c r="D123" s="370"/>
      <c r="E123" s="213" t="s">
        <v>24</v>
      </c>
      <c r="F123" s="213">
        <v>6.4900000000000011</v>
      </c>
    </row>
    <row r="124" spans="1:6" ht="12.75">
      <c r="A124" s="214" t="s">
        <v>131</v>
      </c>
      <c r="B124" s="368" t="s">
        <v>62</v>
      </c>
      <c r="C124" s="369" t="s">
        <v>1334</v>
      </c>
      <c r="D124" s="370"/>
      <c r="E124" s="213" t="s">
        <v>24</v>
      </c>
      <c r="F124" s="213">
        <v>13.97</v>
      </c>
    </row>
    <row r="125" spans="1:6" ht="12.75">
      <c r="A125" s="214" t="s">
        <v>132</v>
      </c>
      <c r="B125" s="368" t="s">
        <v>440</v>
      </c>
      <c r="C125" s="369" t="s">
        <v>1389</v>
      </c>
      <c r="D125" s="370"/>
      <c r="E125" s="213" t="s">
        <v>15</v>
      </c>
      <c r="F125" s="213">
        <v>1</v>
      </c>
    </row>
    <row r="126" spans="1:6" ht="12.75">
      <c r="A126" s="214" t="s">
        <v>133</v>
      </c>
      <c r="B126" s="368" t="s">
        <v>440</v>
      </c>
      <c r="C126" s="369" t="s">
        <v>1334</v>
      </c>
      <c r="D126" s="370"/>
      <c r="E126" s="213" t="s">
        <v>15</v>
      </c>
      <c r="F126" s="213">
        <v>3</v>
      </c>
    </row>
    <row r="127" spans="1:6" ht="12.75">
      <c r="A127" s="214" t="s">
        <v>134</v>
      </c>
      <c r="B127" s="368" t="s">
        <v>447</v>
      </c>
      <c r="C127" s="369" t="s">
        <v>1393</v>
      </c>
      <c r="D127" s="370"/>
      <c r="E127" s="213" t="s">
        <v>15</v>
      </c>
      <c r="F127" s="213">
        <v>1</v>
      </c>
    </row>
    <row r="128" spans="1:6" ht="12.75">
      <c r="A128" s="214" t="s">
        <v>135</v>
      </c>
      <c r="B128" s="368" t="s">
        <v>447</v>
      </c>
      <c r="C128" s="369" t="s">
        <v>1394</v>
      </c>
      <c r="D128" s="370"/>
      <c r="E128" s="213" t="s">
        <v>15</v>
      </c>
      <c r="F128" s="213">
        <v>1</v>
      </c>
    </row>
    <row r="129" spans="1:6" ht="12.75">
      <c r="A129" s="214" t="s">
        <v>136</v>
      </c>
      <c r="B129" s="368" t="s">
        <v>315</v>
      </c>
      <c r="C129" s="369" t="s">
        <v>1394</v>
      </c>
      <c r="D129" s="370"/>
      <c r="E129" s="213" t="s">
        <v>15</v>
      </c>
      <c r="F129" s="213">
        <v>1</v>
      </c>
    </row>
    <row r="130" spans="1:6" ht="12.75">
      <c r="A130" s="214" t="s">
        <v>137</v>
      </c>
      <c r="B130" s="368" t="s">
        <v>441</v>
      </c>
      <c r="C130" s="369" t="s">
        <v>1334</v>
      </c>
      <c r="D130" s="370" t="s">
        <v>474</v>
      </c>
      <c r="E130" s="213" t="s">
        <v>15</v>
      </c>
      <c r="F130" s="213">
        <v>1</v>
      </c>
    </row>
    <row r="131" spans="1:6" ht="12.75">
      <c r="A131" s="214" t="s">
        <v>138</v>
      </c>
      <c r="B131" s="368" t="s">
        <v>71</v>
      </c>
      <c r="C131" s="369"/>
      <c r="D131" s="370" t="s">
        <v>486</v>
      </c>
      <c r="E131" s="213" t="s">
        <v>15</v>
      </c>
      <c r="F131" s="213">
        <v>3</v>
      </c>
    </row>
    <row r="132" spans="1:6" ht="12.75">
      <c r="A132" s="214" t="s">
        <v>498</v>
      </c>
      <c r="B132" s="368" t="s">
        <v>69</v>
      </c>
      <c r="C132" s="369"/>
      <c r="D132" s="370" t="s">
        <v>488</v>
      </c>
      <c r="E132" s="213" t="s">
        <v>15</v>
      </c>
      <c r="F132" s="213">
        <v>3</v>
      </c>
    </row>
    <row r="133" spans="1:6" ht="12.75">
      <c r="A133" s="214" t="s">
        <v>499</v>
      </c>
      <c r="B133" s="368" t="s">
        <v>444</v>
      </c>
      <c r="C133" s="369" t="s">
        <v>1334</v>
      </c>
      <c r="D133" s="370" t="s">
        <v>445</v>
      </c>
      <c r="E133" s="213" t="s">
        <v>45</v>
      </c>
      <c r="F133" s="213">
        <v>10.780000000000001</v>
      </c>
    </row>
    <row r="134" spans="1:6" ht="12.75">
      <c r="A134" s="214" t="s">
        <v>500</v>
      </c>
      <c r="B134" s="368" t="s">
        <v>460</v>
      </c>
      <c r="C134" s="369"/>
      <c r="D134" s="370"/>
      <c r="E134" s="213" t="s">
        <v>14</v>
      </c>
      <c r="F134" s="213">
        <v>1</v>
      </c>
    </row>
    <row r="135" spans="1:6" ht="12.75">
      <c r="A135" s="214" t="s">
        <v>501</v>
      </c>
      <c r="B135" s="368" t="s">
        <v>72</v>
      </c>
      <c r="C135" s="369"/>
      <c r="D135" s="370"/>
      <c r="E135" s="213" t="s">
        <v>14</v>
      </c>
      <c r="F135" s="213">
        <v>1</v>
      </c>
    </row>
    <row r="136" spans="1:6" ht="51">
      <c r="A136" s="214" t="s">
        <v>502</v>
      </c>
      <c r="B136" s="368" t="s">
        <v>1296</v>
      </c>
      <c r="C136" s="369"/>
      <c r="D136" s="370" t="s">
        <v>748</v>
      </c>
      <c r="E136" s="213" t="s">
        <v>14</v>
      </c>
      <c r="F136" s="213">
        <v>1</v>
      </c>
    </row>
    <row r="137" spans="1:6" ht="12.75">
      <c r="A137" s="439">
        <v>10</v>
      </c>
      <c r="B137" s="440" t="s">
        <v>1277</v>
      </c>
      <c r="C137" s="441"/>
      <c r="D137" s="442"/>
      <c r="E137" s="443" t="s">
        <v>1268</v>
      </c>
      <c r="F137" s="443">
        <v>1</v>
      </c>
    </row>
    <row r="138" spans="1:6" ht="12.75">
      <c r="A138" s="214" t="s">
        <v>139</v>
      </c>
      <c r="B138" s="368" t="s">
        <v>62</v>
      </c>
      <c r="C138" s="369" t="s">
        <v>1389</v>
      </c>
      <c r="D138" s="370"/>
      <c r="E138" s="213" t="s">
        <v>24</v>
      </c>
      <c r="F138" s="213">
        <v>6.4900000000000011</v>
      </c>
    </row>
    <row r="139" spans="1:6" ht="12.75">
      <c r="A139" s="214" t="s">
        <v>140</v>
      </c>
      <c r="B139" s="368" t="s">
        <v>62</v>
      </c>
      <c r="C139" s="369" t="s">
        <v>1334</v>
      </c>
      <c r="D139" s="370"/>
      <c r="E139" s="213" t="s">
        <v>24</v>
      </c>
      <c r="F139" s="213">
        <v>11.8</v>
      </c>
    </row>
    <row r="140" spans="1:6" ht="12.75">
      <c r="A140" s="214" t="s">
        <v>141</v>
      </c>
      <c r="B140" s="368" t="s">
        <v>440</v>
      </c>
      <c r="C140" s="369" t="s">
        <v>1389</v>
      </c>
      <c r="D140" s="370"/>
      <c r="E140" s="213" t="s">
        <v>15</v>
      </c>
      <c r="F140" s="213">
        <v>1</v>
      </c>
    </row>
    <row r="141" spans="1:6" ht="12.75">
      <c r="A141" s="214" t="s">
        <v>142</v>
      </c>
      <c r="B141" s="368" t="s">
        <v>440</v>
      </c>
      <c r="C141" s="369" t="s">
        <v>1334</v>
      </c>
      <c r="D141" s="370"/>
      <c r="E141" s="213" t="s">
        <v>15</v>
      </c>
      <c r="F141" s="213">
        <v>4</v>
      </c>
    </row>
    <row r="142" spans="1:6" ht="12.75">
      <c r="A142" s="214" t="s">
        <v>503</v>
      </c>
      <c r="B142" s="368" t="s">
        <v>447</v>
      </c>
      <c r="C142" s="369" t="s">
        <v>1393</v>
      </c>
      <c r="D142" s="370"/>
      <c r="E142" s="213" t="s">
        <v>15</v>
      </c>
      <c r="F142" s="213">
        <v>1</v>
      </c>
    </row>
    <row r="143" spans="1:6" ht="12.75">
      <c r="A143" s="214" t="s">
        <v>504</v>
      </c>
      <c r="B143" s="368" t="s">
        <v>447</v>
      </c>
      <c r="C143" s="369" t="s">
        <v>1394</v>
      </c>
      <c r="D143" s="370"/>
      <c r="E143" s="213" t="s">
        <v>15</v>
      </c>
      <c r="F143" s="213">
        <v>1</v>
      </c>
    </row>
    <row r="144" spans="1:6" ht="12.75">
      <c r="A144" s="214" t="s">
        <v>505</v>
      </c>
      <c r="B144" s="368" t="s">
        <v>315</v>
      </c>
      <c r="C144" s="369" t="s">
        <v>1394</v>
      </c>
      <c r="D144" s="370"/>
      <c r="E144" s="213" t="s">
        <v>15</v>
      </c>
      <c r="F144" s="213">
        <v>1</v>
      </c>
    </row>
    <row r="145" spans="1:6" ht="12.75">
      <c r="A145" s="214" t="s">
        <v>506</v>
      </c>
      <c r="B145" s="368" t="s">
        <v>441</v>
      </c>
      <c r="C145" s="369" t="s">
        <v>1334</v>
      </c>
      <c r="D145" s="370" t="s">
        <v>474</v>
      </c>
      <c r="E145" s="213" t="s">
        <v>15</v>
      </c>
      <c r="F145" s="213">
        <v>1</v>
      </c>
    </row>
    <row r="146" spans="1:6" ht="12.75">
      <c r="A146" s="214" t="s">
        <v>507</v>
      </c>
      <c r="B146" s="368" t="s">
        <v>71</v>
      </c>
      <c r="C146" s="369"/>
      <c r="D146" s="370" t="s">
        <v>492</v>
      </c>
      <c r="E146" s="213" t="s">
        <v>15</v>
      </c>
      <c r="F146" s="213">
        <v>3</v>
      </c>
    </row>
    <row r="147" spans="1:6" ht="12.75">
      <c r="A147" s="214" t="s">
        <v>508</v>
      </c>
      <c r="B147" s="368" t="s">
        <v>69</v>
      </c>
      <c r="C147" s="369"/>
      <c r="D147" s="370" t="s">
        <v>488</v>
      </c>
      <c r="E147" s="213" t="s">
        <v>15</v>
      </c>
      <c r="F147" s="213">
        <v>3</v>
      </c>
    </row>
    <row r="148" spans="1:6" ht="12.75">
      <c r="A148" s="214" t="s">
        <v>509</v>
      </c>
      <c r="B148" s="368" t="s">
        <v>444</v>
      </c>
      <c r="C148" s="369" t="s">
        <v>1334</v>
      </c>
      <c r="D148" s="370" t="s">
        <v>445</v>
      </c>
      <c r="E148" s="213" t="s">
        <v>45</v>
      </c>
      <c r="F148" s="213">
        <v>9.02</v>
      </c>
    </row>
    <row r="149" spans="1:6" ht="12.75">
      <c r="A149" s="214" t="s">
        <v>510</v>
      </c>
      <c r="B149" s="368" t="s">
        <v>460</v>
      </c>
      <c r="C149" s="369"/>
      <c r="D149" s="370"/>
      <c r="E149" s="213" t="s">
        <v>14</v>
      </c>
      <c r="F149" s="213">
        <v>1</v>
      </c>
    </row>
    <row r="150" spans="1:6" ht="12.75">
      <c r="A150" s="214" t="s">
        <v>511</v>
      </c>
      <c r="B150" s="368" t="s">
        <v>72</v>
      </c>
      <c r="C150" s="369"/>
      <c r="D150" s="370"/>
      <c r="E150" s="213" t="s">
        <v>14</v>
      </c>
      <c r="F150" s="213">
        <v>1</v>
      </c>
    </row>
    <row r="151" spans="1:6" ht="51">
      <c r="A151" s="214" t="s">
        <v>512</v>
      </c>
      <c r="B151" s="368" t="s">
        <v>1296</v>
      </c>
      <c r="C151" s="369"/>
      <c r="D151" s="370" t="s">
        <v>748</v>
      </c>
      <c r="E151" s="213" t="s">
        <v>14</v>
      </c>
      <c r="F151" s="213">
        <v>1</v>
      </c>
    </row>
    <row r="152" spans="1:6" ht="12.75">
      <c r="A152" s="439">
        <v>11</v>
      </c>
      <c r="B152" s="440" t="s">
        <v>1278</v>
      </c>
      <c r="C152" s="441"/>
      <c r="D152" s="442"/>
      <c r="E152" s="443" t="s">
        <v>1268</v>
      </c>
      <c r="F152" s="443">
        <v>1</v>
      </c>
    </row>
    <row r="153" spans="1:6" ht="12.75">
      <c r="A153" s="214" t="s">
        <v>513</v>
      </c>
      <c r="B153" s="368" t="s">
        <v>62</v>
      </c>
      <c r="C153" s="369" t="s">
        <v>1389</v>
      </c>
      <c r="D153" s="370"/>
      <c r="E153" s="213" t="s">
        <v>24</v>
      </c>
      <c r="F153" s="213">
        <v>6.82</v>
      </c>
    </row>
    <row r="154" spans="1:6" ht="12.75">
      <c r="A154" s="214" t="s">
        <v>514</v>
      </c>
      <c r="B154" s="368" t="s">
        <v>62</v>
      </c>
      <c r="C154" s="369" t="s">
        <v>1334</v>
      </c>
      <c r="D154" s="370"/>
      <c r="E154" s="213" t="s">
        <v>24</v>
      </c>
      <c r="F154" s="213">
        <v>10.34</v>
      </c>
    </row>
    <row r="155" spans="1:6" ht="12.75">
      <c r="A155" s="214" t="s">
        <v>515</v>
      </c>
      <c r="B155" s="368" t="s">
        <v>440</v>
      </c>
      <c r="C155" s="369" t="s">
        <v>1389</v>
      </c>
      <c r="D155" s="370"/>
      <c r="E155" s="213" t="s">
        <v>15</v>
      </c>
      <c r="F155" s="213">
        <v>1</v>
      </c>
    </row>
    <row r="156" spans="1:6" ht="12.75">
      <c r="A156" s="214" t="s">
        <v>516</v>
      </c>
      <c r="B156" s="368" t="s">
        <v>440</v>
      </c>
      <c r="C156" s="369" t="s">
        <v>1334</v>
      </c>
      <c r="D156" s="370"/>
      <c r="E156" s="213" t="s">
        <v>15</v>
      </c>
      <c r="F156" s="213">
        <v>4</v>
      </c>
    </row>
    <row r="157" spans="1:6" ht="12.75">
      <c r="A157" s="214" t="s">
        <v>517</v>
      </c>
      <c r="B157" s="368" t="s">
        <v>447</v>
      </c>
      <c r="C157" s="369" t="s">
        <v>1393</v>
      </c>
      <c r="D157" s="370"/>
      <c r="E157" s="213" t="s">
        <v>15</v>
      </c>
      <c r="F157" s="213">
        <v>1</v>
      </c>
    </row>
    <row r="158" spans="1:6" ht="12.75">
      <c r="A158" s="214" t="s">
        <v>518</v>
      </c>
      <c r="B158" s="368" t="s">
        <v>447</v>
      </c>
      <c r="C158" s="369" t="s">
        <v>1394</v>
      </c>
      <c r="D158" s="370"/>
      <c r="E158" s="213" t="s">
        <v>15</v>
      </c>
      <c r="F158" s="213">
        <v>1</v>
      </c>
    </row>
    <row r="159" spans="1:6" ht="12.75">
      <c r="A159" s="214" t="s">
        <v>519</v>
      </c>
      <c r="B159" s="368" t="s">
        <v>315</v>
      </c>
      <c r="C159" s="369" t="s">
        <v>1394</v>
      </c>
      <c r="D159" s="370"/>
      <c r="E159" s="213" t="s">
        <v>15</v>
      </c>
      <c r="F159" s="213">
        <v>1</v>
      </c>
    </row>
    <row r="160" spans="1:6" ht="12.75">
      <c r="A160" s="214" t="s">
        <v>520</v>
      </c>
      <c r="B160" s="368" t="s">
        <v>441</v>
      </c>
      <c r="C160" s="369" t="s">
        <v>1334</v>
      </c>
      <c r="D160" s="370" t="s">
        <v>474</v>
      </c>
      <c r="E160" s="213" t="s">
        <v>15</v>
      </c>
      <c r="F160" s="213">
        <v>1</v>
      </c>
    </row>
    <row r="161" spans="1:6" ht="12.75">
      <c r="A161" s="214" t="s">
        <v>521</v>
      </c>
      <c r="B161" s="368" t="s">
        <v>71</v>
      </c>
      <c r="C161" s="369"/>
      <c r="D161" s="370" t="s">
        <v>492</v>
      </c>
      <c r="E161" s="213" t="s">
        <v>15</v>
      </c>
      <c r="F161" s="213">
        <v>3</v>
      </c>
    </row>
    <row r="162" spans="1:6" ht="12.75">
      <c r="A162" s="214" t="s">
        <v>522</v>
      </c>
      <c r="B162" s="368" t="s">
        <v>69</v>
      </c>
      <c r="C162" s="369"/>
      <c r="D162" s="370" t="s">
        <v>488</v>
      </c>
      <c r="E162" s="213" t="s">
        <v>15</v>
      </c>
      <c r="F162" s="213">
        <v>3</v>
      </c>
    </row>
    <row r="163" spans="1:6" ht="12.75">
      <c r="A163" s="214" t="s">
        <v>523</v>
      </c>
      <c r="B163" s="368" t="s">
        <v>444</v>
      </c>
      <c r="C163" s="369" t="s">
        <v>1334</v>
      </c>
      <c r="D163" s="370" t="s">
        <v>445</v>
      </c>
      <c r="E163" s="213" t="s">
        <v>45</v>
      </c>
      <c r="F163" s="213">
        <v>7.7</v>
      </c>
    </row>
    <row r="164" spans="1:6" ht="12.75">
      <c r="A164" s="214" t="s">
        <v>524</v>
      </c>
      <c r="B164" s="368" t="s">
        <v>460</v>
      </c>
      <c r="C164" s="369"/>
      <c r="D164" s="370"/>
      <c r="E164" s="213" t="s">
        <v>14</v>
      </c>
      <c r="F164" s="213">
        <v>1</v>
      </c>
    </row>
    <row r="165" spans="1:6" ht="12.75">
      <c r="A165" s="214" t="s">
        <v>525</v>
      </c>
      <c r="B165" s="368" t="s">
        <v>72</v>
      </c>
      <c r="C165" s="369"/>
      <c r="D165" s="370"/>
      <c r="E165" s="213" t="s">
        <v>14</v>
      </c>
      <c r="F165" s="213">
        <v>1</v>
      </c>
    </row>
    <row r="166" spans="1:6" ht="51">
      <c r="A166" s="214" t="s">
        <v>526</v>
      </c>
      <c r="B166" s="368" t="s">
        <v>1296</v>
      </c>
      <c r="C166" s="369"/>
      <c r="D166" s="370" t="s">
        <v>748</v>
      </c>
      <c r="E166" s="213" t="s">
        <v>14</v>
      </c>
      <c r="F166" s="213">
        <v>1</v>
      </c>
    </row>
    <row r="167" spans="1:6" ht="12.75">
      <c r="A167" s="439">
        <v>12</v>
      </c>
      <c r="B167" s="440" t="s">
        <v>1279</v>
      </c>
      <c r="C167" s="441"/>
      <c r="D167" s="442"/>
      <c r="E167" s="443" t="s">
        <v>1268</v>
      </c>
      <c r="F167" s="443">
        <v>1</v>
      </c>
    </row>
    <row r="168" spans="1:6" ht="12.75">
      <c r="A168" s="214" t="s">
        <v>143</v>
      </c>
      <c r="B168" s="368" t="s">
        <v>62</v>
      </c>
      <c r="C168" s="369" t="s">
        <v>1389</v>
      </c>
      <c r="D168" s="370"/>
      <c r="E168" s="213" t="s">
        <v>24</v>
      </c>
      <c r="F168" s="213">
        <v>6.6000000000000005</v>
      </c>
    </row>
    <row r="169" spans="1:6" ht="12.75">
      <c r="A169" s="214" t="s">
        <v>144</v>
      </c>
      <c r="B169" s="368" t="s">
        <v>62</v>
      </c>
      <c r="C169" s="369" t="s">
        <v>1334</v>
      </c>
      <c r="D169" s="370"/>
      <c r="E169" s="213" t="s">
        <v>24</v>
      </c>
      <c r="F169" s="213">
        <v>7.370000000000001</v>
      </c>
    </row>
    <row r="170" spans="1:6" ht="12.75">
      <c r="A170" s="214" t="s">
        <v>145</v>
      </c>
      <c r="B170" s="368" t="s">
        <v>440</v>
      </c>
      <c r="C170" s="369" t="s">
        <v>1389</v>
      </c>
      <c r="D170" s="370"/>
      <c r="E170" s="213" t="s">
        <v>15</v>
      </c>
      <c r="F170" s="213">
        <v>1</v>
      </c>
    </row>
    <row r="171" spans="1:6" ht="12.75">
      <c r="A171" s="214" t="s">
        <v>146</v>
      </c>
      <c r="B171" s="368" t="s">
        <v>440</v>
      </c>
      <c r="C171" s="369" t="s">
        <v>1334</v>
      </c>
      <c r="D171" s="370"/>
      <c r="E171" s="213" t="s">
        <v>15</v>
      </c>
      <c r="F171" s="213">
        <v>5</v>
      </c>
    </row>
    <row r="172" spans="1:6" ht="12.75">
      <c r="A172" s="214" t="s">
        <v>147</v>
      </c>
      <c r="B172" s="368" t="s">
        <v>447</v>
      </c>
      <c r="C172" s="369" t="s">
        <v>1393</v>
      </c>
      <c r="D172" s="370"/>
      <c r="E172" s="213" t="s">
        <v>15</v>
      </c>
      <c r="F172" s="213">
        <v>1</v>
      </c>
    </row>
    <row r="173" spans="1:6" ht="12.75">
      <c r="A173" s="214" t="s">
        <v>148</v>
      </c>
      <c r="B173" s="368" t="s">
        <v>447</v>
      </c>
      <c r="C173" s="369" t="s">
        <v>1394</v>
      </c>
      <c r="D173" s="370"/>
      <c r="E173" s="213" t="s">
        <v>15</v>
      </c>
      <c r="F173" s="213">
        <v>1</v>
      </c>
    </row>
    <row r="174" spans="1:6" ht="12.75">
      <c r="A174" s="214" t="s">
        <v>149</v>
      </c>
      <c r="B174" s="368" t="s">
        <v>315</v>
      </c>
      <c r="C174" s="369" t="s">
        <v>1394</v>
      </c>
      <c r="D174" s="370"/>
      <c r="E174" s="213" t="s">
        <v>15</v>
      </c>
      <c r="F174" s="213">
        <v>1</v>
      </c>
    </row>
    <row r="175" spans="1:6" ht="12.75">
      <c r="A175" s="214" t="s">
        <v>527</v>
      </c>
      <c r="B175" s="368" t="s">
        <v>441</v>
      </c>
      <c r="C175" s="369" t="s">
        <v>1334</v>
      </c>
      <c r="D175" s="370" t="s">
        <v>474</v>
      </c>
      <c r="E175" s="213" t="s">
        <v>15</v>
      </c>
      <c r="F175" s="213">
        <v>1</v>
      </c>
    </row>
    <row r="176" spans="1:6" ht="12.75">
      <c r="A176" s="214" t="s">
        <v>528</v>
      </c>
      <c r="B176" s="368" t="s">
        <v>71</v>
      </c>
      <c r="C176" s="369"/>
      <c r="D176" s="370" t="s">
        <v>486</v>
      </c>
      <c r="E176" s="213" t="s">
        <v>15</v>
      </c>
      <c r="F176" s="213">
        <v>3</v>
      </c>
    </row>
    <row r="177" spans="1:6" ht="12.75">
      <c r="A177" s="214" t="s">
        <v>529</v>
      </c>
      <c r="B177" s="368" t="s">
        <v>69</v>
      </c>
      <c r="C177" s="369"/>
      <c r="D177" s="370" t="s">
        <v>464</v>
      </c>
      <c r="E177" s="213" t="s">
        <v>15</v>
      </c>
      <c r="F177" s="213">
        <v>3</v>
      </c>
    </row>
    <row r="178" spans="1:6" ht="12.75">
      <c r="A178" s="214" t="s">
        <v>530</v>
      </c>
      <c r="B178" s="368" t="s">
        <v>444</v>
      </c>
      <c r="C178" s="369" t="s">
        <v>1334</v>
      </c>
      <c r="D178" s="370" t="s">
        <v>445</v>
      </c>
      <c r="E178" s="213" t="s">
        <v>45</v>
      </c>
      <c r="F178" s="213">
        <v>5.28</v>
      </c>
    </row>
    <row r="179" spans="1:6" ht="12.75">
      <c r="A179" s="214" t="s">
        <v>531</v>
      </c>
      <c r="B179" s="368" t="s">
        <v>460</v>
      </c>
      <c r="C179" s="369"/>
      <c r="D179" s="370"/>
      <c r="E179" s="213" t="s">
        <v>14</v>
      </c>
      <c r="F179" s="213">
        <v>1</v>
      </c>
    </row>
    <row r="180" spans="1:6" ht="12.75">
      <c r="A180" s="214" t="s">
        <v>532</v>
      </c>
      <c r="B180" s="368" t="s">
        <v>72</v>
      </c>
      <c r="C180" s="369"/>
      <c r="D180" s="370"/>
      <c r="E180" s="213" t="s">
        <v>14</v>
      </c>
      <c r="F180" s="213">
        <v>1</v>
      </c>
    </row>
    <row r="181" spans="1:6" ht="51">
      <c r="A181" s="214" t="s">
        <v>533</v>
      </c>
      <c r="B181" s="368" t="s">
        <v>1296</v>
      </c>
      <c r="C181" s="369"/>
      <c r="D181" s="370" t="s">
        <v>748</v>
      </c>
      <c r="E181" s="213" t="s">
        <v>14</v>
      </c>
      <c r="F181" s="213">
        <v>1</v>
      </c>
    </row>
    <row r="182" spans="1:6" ht="12.75">
      <c r="A182" s="439">
        <v>13</v>
      </c>
      <c r="B182" s="440" t="s">
        <v>1280</v>
      </c>
      <c r="C182" s="441"/>
      <c r="D182" s="442"/>
      <c r="E182" s="443" t="s">
        <v>1268</v>
      </c>
      <c r="F182" s="443">
        <v>1</v>
      </c>
    </row>
    <row r="183" spans="1:6" ht="12.75">
      <c r="A183" s="214" t="s">
        <v>150</v>
      </c>
      <c r="B183" s="368" t="s">
        <v>62</v>
      </c>
      <c r="C183" s="369" t="s">
        <v>1389</v>
      </c>
      <c r="D183" s="370"/>
      <c r="E183" s="213" t="s">
        <v>24</v>
      </c>
      <c r="F183" s="213">
        <v>6.4900000000000011</v>
      </c>
    </row>
    <row r="184" spans="1:6" ht="12.75">
      <c r="A184" s="214" t="s">
        <v>151</v>
      </c>
      <c r="B184" s="368" t="s">
        <v>62</v>
      </c>
      <c r="C184" s="369" t="s">
        <v>1334</v>
      </c>
      <c r="D184" s="370"/>
      <c r="E184" s="213" t="s">
        <v>24</v>
      </c>
      <c r="F184" s="213">
        <v>5.5</v>
      </c>
    </row>
    <row r="185" spans="1:6" ht="12.75">
      <c r="A185" s="214" t="s">
        <v>152</v>
      </c>
      <c r="B185" s="368" t="s">
        <v>440</v>
      </c>
      <c r="C185" s="369" t="s">
        <v>1389</v>
      </c>
      <c r="D185" s="370"/>
      <c r="E185" s="213" t="s">
        <v>15</v>
      </c>
      <c r="F185" s="213">
        <v>1</v>
      </c>
    </row>
    <row r="186" spans="1:6" ht="12.75">
      <c r="A186" s="214" t="s">
        <v>153</v>
      </c>
      <c r="B186" s="368" t="s">
        <v>440</v>
      </c>
      <c r="C186" s="369" t="s">
        <v>1334</v>
      </c>
      <c r="D186" s="370"/>
      <c r="E186" s="213" t="s">
        <v>15</v>
      </c>
      <c r="F186" s="213">
        <v>3</v>
      </c>
    </row>
    <row r="187" spans="1:6" ht="12.75">
      <c r="A187" s="214" t="s">
        <v>154</v>
      </c>
      <c r="B187" s="368" t="s">
        <v>447</v>
      </c>
      <c r="C187" s="369" t="s">
        <v>1393</v>
      </c>
      <c r="D187" s="370"/>
      <c r="E187" s="213" t="s">
        <v>15</v>
      </c>
      <c r="F187" s="213">
        <v>1</v>
      </c>
    </row>
    <row r="188" spans="1:6" ht="12.75">
      <c r="A188" s="214" t="s">
        <v>155</v>
      </c>
      <c r="B188" s="368" t="s">
        <v>447</v>
      </c>
      <c r="C188" s="369" t="s">
        <v>1394</v>
      </c>
      <c r="D188" s="370"/>
      <c r="E188" s="213" t="s">
        <v>15</v>
      </c>
      <c r="F188" s="213">
        <v>1</v>
      </c>
    </row>
    <row r="189" spans="1:6" ht="12.75">
      <c r="A189" s="214" t="s">
        <v>156</v>
      </c>
      <c r="B189" s="368" t="s">
        <v>315</v>
      </c>
      <c r="C189" s="369" t="s">
        <v>1394</v>
      </c>
      <c r="D189" s="370"/>
      <c r="E189" s="213" t="s">
        <v>15</v>
      </c>
      <c r="F189" s="213">
        <v>1</v>
      </c>
    </row>
    <row r="190" spans="1:6" ht="12.75">
      <c r="A190" s="214" t="s">
        <v>534</v>
      </c>
      <c r="B190" s="368" t="s">
        <v>441</v>
      </c>
      <c r="C190" s="369" t="s">
        <v>1334</v>
      </c>
      <c r="D190" s="370" t="s">
        <v>474</v>
      </c>
      <c r="E190" s="213" t="s">
        <v>15</v>
      </c>
      <c r="F190" s="213">
        <v>1</v>
      </c>
    </row>
    <row r="191" spans="1:6" ht="12.75">
      <c r="A191" s="214" t="s">
        <v>535</v>
      </c>
      <c r="B191" s="368" t="s">
        <v>71</v>
      </c>
      <c r="C191" s="369"/>
      <c r="D191" s="370" t="s">
        <v>486</v>
      </c>
      <c r="E191" s="213" t="s">
        <v>15</v>
      </c>
      <c r="F191" s="213">
        <v>3</v>
      </c>
    </row>
    <row r="192" spans="1:6" ht="12.75">
      <c r="A192" s="214" t="s">
        <v>536</v>
      </c>
      <c r="B192" s="368" t="s">
        <v>69</v>
      </c>
      <c r="C192" s="369"/>
      <c r="D192" s="370" t="s">
        <v>488</v>
      </c>
      <c r="E192" s="213" t="s">
        <v>15</v>
      </c>
      <c r="F192" s="213">
        <v>3</v>
      </c>
    </row>
    <row r="193" spans="1:6" ht="12.75">
      <c r="A193" s="214" t="s">
        <v>537</v>
      </c>
      <c r="B193" s="368" t="s">
        <v>444</v>
      </c>
      <c r="C193" s="369" t="s">
        <v>1334</v>
      </c>
      <c r="D193" s="370" t="s">
        <v>445</v>
      </c>
      <c r="E193" s="213" t="s">
        <v>45</v>
      </c>
      <c r="F193" s="213">
        <v>3.8500000000000005</v>
      </c>
    </row>
    <row r="194" spans="1:6" ht="12.75">
      <c r="A194" s="214" t="s">
        <v>538</v>
      </c>
      <c r="B194" s="368" t="s">
        <v>460</v>
      </c>
      <c r="C194" s="369"/>
      <c r="D194" s="370"/>
      <c r="E194" s="213" t="s">
        <v>14</v>
      </c>
      <c r="F194" s="213">
        <v>1</v>
      </c>
    </row>
    <row r="195" spans="1:6" ht="12.75">
      <c r="A195" s="214" t="s">
        <v>539</v>
      </c>
      <c r="B195" s="368" t="s">
        <v>72</v>
      </c>
      <c r="C195" s="369"/>
      <c r="D195" s="370"/>
      <c r="E195" s="213" t="s">
        <v>14</v>
      </c>
      <c r="F195" s="213">
        <v>1</v>
      </c>
    </row>
    <row r="196" spans="1:6" ht="51">
      <c r="A196" s="214" t="s">
        <v>540</v>
      </c>
      <c r="B196" s="368" t="s">
        <v>1296</v>
      </c>
      <c r="C196" s="369"/>
      <c r="D196" s="370" t="s">
        <v>748</v>
      </c>
      <c r="E196" s="213" t="s">
        <v>14</v>
      </c>
      <c r="F196" s="213">
        <v>1</v>
      </c>
    </row>
    <row r="197" spans="1:6" ht="12.75">
      <c r="A197" s="439">
        <v>14</v>
      </c>
      <c r="B197" s="440" t="s">
        <v>1281</v>
      </c>
      <c r="C197" s="441"/>
      <c r="D197" s="442"/>
      <c r="E197" s="443" t="s">
        <v>1268</v>
      </c>
      <c r="F197" s="443">
        <v>1</v>
      </c>
    </row>
    <row r="198" spans="1:6" ht="12.75">
      <c r="A198" s="214" t="s">
        <v>541</v>
      </c>
      <c r="B198" s="368" t="s">
        <v>62</v>
      </c>
      <c r="C198" s="369" t="s">
        <v>1389</v>
      </c>
      <c r="D198" s="370"/>
      <c r="E198" s="213" t="s">
        <v>24</v>
      </c>
      <c r="F198" s="213">
        <v>6.9300000000000006</v>
      </c>
    </row>
    <row r="199" spans="1:6" ht="12.75">
      <c r="A199" s="214" t="s">
        <v>542</v>
      </c>
      <c r="B199" s="368" t="s">
        <v>62</v>
      </c>
      <c r="C199" s="369" t="s">
        <v>1334</v>
      </c>
      <c r="D199" s="370"/>
      <c r="E199" s="213" t="s">
        <v>24</v>
      </c>
      <c r="F199" s="213">
        <v>11.330000000000002</v>
      </c>
    </row>
    <row r="200" spans="1:6" ht="12.75">
      <c r="A200" s="214" t="s">
        <v>543</v>
      </c>
      <c r="B200" s="368" t="s">
        <v>482</v>
      </c>
      <c r="C200" s="369" t="s">
        <v>1334</v>
      </c>
      <c r="D200" s="370"/>
      <c r="E200" s="213" t="s">
        <v>15</v>
      </c>
      <c r="F200" s="213">
        <v>2</v>
      </c>
    </row>
    <row r="201" spans="1:6" ht="12.75">
      <c r="A201" s="214" t="s">
        <v>544</v>
      </c>
      <c r="B201" s="368" t="s">
        <v>440</v>
      </c>
      <c r="C201" s="369" t="s">
        <v>1389</v>
      </c>
      <c r="D201" s="370"/>
      <c r="E201" s="213" t="s">
        <v>15</v>
      </c>
      <c r="F201" s="213">
        <v>1</v>
      </c>
    </row>
    <row r="202" spans="1:6" ht="12.75">
      <c r="A202" s="214" t="s">
        <v>545</v>
      </c>
      <c r="B202" s="368" t="s">
        <v>440</v>
      </c>
      <c r="C202" s="369" t="s">
        <v>1334</v>
      </c>
      <c r="D202" s="370"/>
      <c r="E202" s="213" t="s">
        <v>15</v>
      </c>
      <c r="F202" s="213">
        <v>3</v>
      </c>
    </row>
    <row r="203" spans="1:6" ht="12.75">
      <c r="A203" s="214" t="s">
        <v>546</v>
      </c>
      <c r="B203" s="368" t="s">
        <v>447</v>
      </c>
      <c r="C203" s="369" t="s">
        <v>1393</v>
      </c>
      <c r="D203" s="370"/>
      <c r="E203" s="213" t="s">
        <v>15</v>
      </c>
      <c r="F203" s="213">
        <v>1</v>
      </c>
    </row>
    <row r="204" spans="1:6" ht="12.75">
      <c r="A204" s="214" t="s">
        <v>547</v>
      </c>
      <c r="B204" s="368" t="s">
        <v>447</v>
      </c>
      <c r="C204" s="369" t="s">
        <v>1394</v>
      </c>
      <c r="D204" s="370"/>
      <c r="E204" s="213" t="s">
        <v>15</v>
      </c>
      <c r="F204" s="213">
        <v>1</v>
      </c>
    </row>
    <row r="205" spans="1:6" ht="12.75">
      <c r="A205" s="214" t="s">
        <v>548</v>
      </c>
      <c r="B205" s="368" t="s">
        <v>315</v>
      </c>
      <c r="C205" s="369" t="s">
        <v>1394</v>
      </c>
      <c r="D205" s="370"/>
      <c r="E205" s="213" t="s">
        <v>15</v>
      </c>
      <c r="F205" s="213">
        <v>1</v>
      </c>
    </row>
    <row r="206" spans="1:6" ht="12.75">
      <c r="A206" s="214" t="s">
        <v>549</v>
      </c>
      <c r="B206" s="368" t="s">
        <v>441</v>
      </c>
      <c r="C206" s="369" t="s">
        <v>1334</v>
      </c>
      <c r="D206" s="370" t="s">
        <v>474</v>
      </c>
      <c r="E206" s="213" t="s">
        <v>15</v>
      </c>
      <c r="F206" s="213">
        <v>1</v>
      </c>
    </row>
    <row r="207" spans="1:6" ht="12.75">
      <c r="A207" s="214" t="s">
        <v>550</v>
      </c>
      <c r="B207" s="368" t="s">
        <v>71</v>
      </c>
      <c r="C207" s="369"/>
      <c r="D207" s="370" t="s">
        <v>492</v>
      </c>
      <c r="E207" s="213" t="s">
        <v>15</v>
      </c>
      <c r="F207" s="213">
        <v>3</v>
      </c>
    </row>
    <row r="208" spans="1:6" ht="12.75">
      <c r="A208" s="214" t="s">
        <v>551</v>
      </c>
      <c r="B208" s="368" t="s">
        <v>69</v>
      </c>
      <c r="C208" s="369"/>
      <c r="D208" s="370" t="s">
        <v>488</v>
      </c>
      <c r="E208" s="213" t="s">
        <v>15</v>
      </c>
      <c r="F208" s="213">
        <v>3</v>
      </c>
    </row>
    <row r="209" spans="1:6" ht="12.75">
      <c r="A209" s="214" t="s">
        <v>552</v>
      </c>
      <c r="B209" s="368" t="s">
        <v>444</v>
      </c>
      <c r="C209" s="369" t="s">
        <v>1334</v>
      </c>
      <c r="D209" s="370" t="s">
        <v>445</v>
      </c>
      <c r="E209" s="213" t="s">
        <v>45</v>
      </c>
      <c r="F209" s="213">
        <v>8.58</v>
      </c>
    </row>
    <row r="210" spans="1:6" ht="12.75">
      <c r="A210" s="214" t="s">
        <v>553</v>
      </c>
      <c r="B210" s="368" t="s">
        <v>460</v>
      </c>
      <c r="C210" s="369"/>
      <c r="D210" s="370"/>
      <c r="E210" s="213" t="s">
        <v>14</v>
      </c>
      <c r="F210" s="213">
        <v>1</v>
      </c>
    </row>
    <row r="211" spans="1:6" ht="12.75">
      <c r="A211" s="214" t="s">
        <v>554</v>
      </c>
      <c r="B211" s="368" t="s">
        <v>72</v>
      </c>
      <c r="C211" s="369"/>
      <c r="D211" s="370"/>
      <c r="E211" s="213" t="s">
        <v>14</v>
      </c>
      <c r="F211" s="213">
        <v>1</v>
      </c>
    </row>
    <row r="212" spans="1:6" ht="51">
      <c r="A212" s="214" t="s">
        <v>555</v>
      </c>
      <c r="B212" s="368" t="s">
        <v>1296</v>
      </c>
      <c r="C212" s="369"/>
      <c r="D212" s="370" t="s">
        <v>748</v>
      </c>
      <c r="E212" s="213" t="s">
        <v>14</v>
      </c>
      <c r="F212" s="213">
        <v>1</v>
      </c>
    </row>
    <row r="213" spans="1:6" ht="12.75">
      <c r="A213" s="439">
        <v>15</v>
      </c>
      <c r="B213" s="440" t="s">
        <v>1282</v>
      </c>
      <c r="C213" s="441"/>
      <c r="D213" s="442"/>
      <c r="E213" s="443" t="s">
        <v>1268</v>
      </c>
      <c r="F213" s="443">
        <v>1</v>
      </c>
    </row>
    <row r="214" spans="1:6" ht="12.75">
      <c r="A214" s="214" t="s">
        <v>556</v>
      </c>
      <c r="B214" s="368" t="s">
        <v>62</v>
      </c>
      <c r="C214" s="369" t="s">
        <v>1389</v>
      </c>
      <c r="D214" s="370"/>
      <c r="E214" s="213" t="s">
        <v>24</v>
      </c>
      <c r="F214" s="213">
        <v>19.470000000000002</v>
      </c>
    </row>
    <row r="215" spans="1:6" ht="12.75">
      <c r="A215" s="214" t="s">
        <v>557</v>
      </c>
      <c r="B215" s="368" t="s">
        <v>440</v>
      </c>
      <c r="C215" s="369" t="s">
        <v>1389</v>
      </c>
      <c r="D215" s="370"/>
      <c r="E215" s="213" t="s">
        <v>15</v>
      </c>
      <c r="F215" s="213">
        <v>5</v>
      </c>
    </row>
    <row r="216" spans="1:6" ht="12.75">
      <c r="A216" s="214" t="s">
        <v>558</v>
      </c>
      <c r="B216" s="368" t="s">
        <v>447</v>
      </c>
      <c r="C216" s="369" t="s">
        <v>1393</v>
      </c>
      <c r="D216" s="370"/>
      <c r="E216" s="213" t="s">
        <v>15</v>
      </c>
      <c r="F216" s="213">
        <v>1</v>
      </c>
    </row>
    <row r="217" spans="1:6" ht="12.75">
      <c r="A217" s="214" t="s">
        <v>559</v>
      </c>
      <c r="B217" s="368" t="s">
        <v>441</v>
      </c>
      <c r="C217" s="369" t="s">
        <v>1389</v>
      </c>
      <c r="D217" s="370" t="s">
        <v>442</v>
      </c>
      <c r="E217" s="213" t="s">
        <v>15</v>
      </c>
      <c r="F217" s="213">
        <v>1</v>
      </c>
    </row>
    <row r="218" spans="1:6" ht="12.75">
      <c r="A218" s="214" t="s">
        <v>560</v>
      </c>
      <c r="B218" s="368" t="s">
        <v>71</v>
      </c>
      <c r="C218" s="369"/>
      <c r="D218" s="370" t="s">
        <v>486</v>
      </c>
      <c r="E218" s="213" t="s">
        <v>15</v>
      </c>
      <c r="F218" s="213">
        <v>2</v>
      </c>
    </row>
    <row r="219" spans="1:6" ht="12.75">
      <c r="A219" s="214" t="s">
        <v>561</v>
      </c>
      <c r="B219" s="368" t="s">
        <v>69</v>
      </c>
      <c r="C219" s="369"/>
      <c r="D219" s="370" t="s">
        <v>488</v>
      </c>
      <c r="E219" s="213" t="s">
        <v>15</v>
      </c>
      <c r="F219" s="213">
        <v>2</v>
      </c>
    </row>
    <row r="220" spans="1:6" ht="12.75">
      <c r="A220" s="214" t="s">
        <v>562</v>
      </c>
      <c r="B220" s="368" t="s">
        <v>444</v>
      </c>
      <c r="C220" s="369" t="s">
        <v>1389</v>
      </c>
      <c r="D220" s="370" t="s">
        <v>445</v>
      </c>
      <c r="E220" s="213" t="s">
        <v>45</v>
      </c>
      <c r="F220" s="213">
        <v>10.01</v>
      </c>
    </row>
    <row r="221" spans="1:6" ht="12.75">
      <c r="A221" s="214" t="s">
        <v>563</v>
      </c>
      <c r="B221" s="368" t="s">
        <v>460</v>
      </c>
      <c r="C221" s="369"/>
      <c r="D221" s="370"/>
      <c r="E221" s="213" t="s">
        <v>14</v>
      </c>
      <c r="F221" s="213">
        <v>1</v>
      </c>
    </row>
    <row r="222" spans="1:6" ht="12.75">
      <c r="A222" s="214" t="s">
        <v>564</v>
      </c>
      <c r="B222" s="368" t="s">
        <v>72</v>
      </c>
      <c r="C222" s="369"/>
      <c r="D222" s="370"/>
      <c r="E222" s="213" t="s">
        <v>14</v>
      </c>
      <c r="F222" s="213">
        <v>1</v>
      </c>
    </row>
    <row r="223" spans="1:6" ht="51">
      <c r="A223" s="214" t="s">
        <v>565</v>
      </c>
      <c r="B223" s="368" t="s">
        <v>1296</v>
      </c>
      <c r="C223" s="369"/>
      <c r="D223" s="370" t="s">
        <v>748</v>
      </c>
      <c r="E223" s="213" t="s">
        <v>14</v>
      </c>
      <c r="F223" s="213">
        <v>1</v>
      </c>
    </row>
    <row r="224" spans="1:6" ht="12.75">
      <c r="A224" s="439">
        <v>16</v>
      </c>
      <c r="B224" s="440" t="s">
        <v>1283</v>
      </c>
      <c r="C224" s="441"/>
      <c r="D224" s="442"/>
      <c r="E224" s="443" t="s">
        <v>1268</v>
      </c>
      <c r="F224" s="443">
        <v>1</v>
      </c>
    </row>
    <row r="225" spans="1:6" ht="12.75">
      <c r="A225" s="214" t="s">
        <v>566</v>
      </c>
      <c r="B225" s="368" t="s">
        <v>62</v>
      </c>
      <c r="C225" s="369" t="s">
        <v>1389</v>
      </c>
      <c r="D225" s="370"/>
      <c r="E225" s="213" t="s">
        <v>24</v>
      </c>
      <c r="F225" s="213">
        <v>19.470000000000002</v>
      </c>
    </row>
    <row r="226" spans="1:6" ht="12.75">
      <c r="A226" s="214" t="s">
        <v>567</v>
      </c>
      <c r="B226" s="368" t="s">
        <v>440</v>
      </c>
      <c r="C226" s="369" t="s">
        <v>1389</v>
      </c>
      <c r="D226" s="370"/>
      <c r="E226" s="213" t="s">
        <v>15</v>
      </c>
      <c r="F226" s="213">
        <v>5</v>
      </c>
    </row>
    <row r="227" spans="1:6" ht="12.75">
      <c r="A227" s="214" t="s">
        <v>568</v>
      </c>
      <c r="B227" s="368" t="s">
        <v>447</v>
      </c>
      <c r="C227" s="369" t="s">
        <v>1393</v>
      </c>
      <c r="D227" s="370"/>
      <c r="E227" s="213" t="s">
        <v>15</v>
      </c>
      <c r="F227" s="213">
        <v>1</v>
      </c>
    </row>
    <row r="228" spans="1:6" ht="12.75">
      <c r="A228" s="214" t="s">
        <v>569</v>
      </c>
      <c r="B228" s="368" t="s">
        <v>441</v>
      </c>
      <c r="C228" s="369" t="s">
        <v>1389</v>
      </c>
      <c r="D228" s="370" t="s">
        <v>442</v>
      </c>
      <c r="E228" s="213" t="s">
        <v>15</v>
      </c>
      <c r="F228" s="213">
        <v>1</v>
      </c>
    </row>
    <row r="229" spans="1:6" ht="12.75">
      <c r="A229" s="214" t="s">
        <v>570</v>
      </c>
      <c r="B229" s="368" t="s">
        <v>71</v>
      </c>
      <c r="C229" s="369"/>
      <c r="D229" s="370" t="s">
        <v>492</v>
      </c>
      <c r="E229" s="213" t="s">
        <v>15</v>
      </c>
      <c r="F229" s="213">
        <v>2</v>
      </c>
    </row>
    <row r="230" spans="1:6" ht="12.75">
      <c r="A230" s="214" t="s">
        <v>571</v>
      </c>
      <c r="B230" s="368" t="s">
        <v>69</v>
      </c>
      <c r="C230" s="369"/>
      <c r="D230" s="370" t="s">
        <v>488</v>
      </c>
      <c r="E230" s="213" t="s">
        <v>15</v>
      </c>
      <c r="F230" s="213">
        <v>2</v>
      </c>
    </row>
    <row r="231" spans="1:6" ht="12.75">
      <c r="A231" s="214" t="s">
        <v>572</v>
      </c>
      <c r="B231" s="368" t="s">
        <v>444</v>
      </c>
      <c r="C231" s="369" t="s">
        <v>1389</v>
      </c>
      <c r="D231" s="370" t="s">
        <v>445</v>
      </c>
      <c r="E231" s="213" t="s">
        <v>45</v>
      </c>
      <c r="F231" s="213">
        <v>10.89</v>
      </c>
    </row>
    <row r="232" spans="1:6" ht="12.75">
      <c r="A232" s="214" t="s">
        <v>573</v>
      </c>
      <c r="B232" s="368" t="s">
        <v>460</v>
      </c>
      <c r="C232" s="369"/>
      <c r="D232" s="370"/>
      <c r="E232" s="213" t="s">
        <v>14</v>
      </c>
      <c r="F232" s="213">
        <v>1</v>
      </c>
    </row>
    <row r="233" spans="1:6" ht="12.75">
      <c r="A233" s="214" t="s">
        <v>574</v>
      </c>
      <c r="B233" s="368" t="s">
        <v>72</v>
      </c>
      <c r="C233" s="369"/>
      <c r="D233" s="370"/>
      <c r="E233" s="213" t="s">
        <v>14</v>
      </c>
      <c r="F233" s="213">
        <v>1</v>
      </c>
    </row>
    <row r="234" spans="1:6" ht="51">
      <c r="A234" s="214" t="s">
        <v>575</v>
      </c>
      <c r="B234" s="368" t="s">
        <v>1296</v>
      </c>
      <c r="C234" s="369"/>
      <c r="D234" s="370" t="s">
        <v>748</v>
      </c>
      <c r="E234" s="213" t="s">
        <v>14</v>
      </c>
      <c r="F234" s="213">
        <v>1</v>
      </c>
    </row>
    <row r="235" spans="1:6" ht="12.75">
      <c r="A235" s="439">
        <v>17</v>
      </c>
      <c r="B235" s="440" t="s">
        <v>1284</v>
      </c>
      <c r="C235" s="441"/>
      <c r="D235" s="442"/>
      <c r="E235" s="443" t="s">
        <v>1268</v>
      </c>
      <c r="F235" s="443">
        <v>1</v>
      </c>
    </row>
    <row r="236" spans="1:6" ht="12.75">
      <c r="A236" s="214" t="s">
        <v>576</v>
      </c>
      <c r="B236" s="368" t="s">
        <v>62</v>
      </c>
      <c r="C236" s="369" t="s">
        <v>1389</v>
      </c>
      <c r="D236" s="370"/>
      <c r="E236" s="213" t="s">
        <v>24</v>
      </c>
      <c r="F236" s="213">
        <v>15.07</v>
      </c>
    </row>
    <row r="237" spans="1:6" ht="12.75">
      <c r="A237" s="214" t="s">
        <v>577</v>
      </c>
      <c r="B237" s="368" t="s">
        <v>440</v>
      </c>
      <c r="C237" s="369" t="s">
        <v>1389</v>
      </c>
      <c r="D237" s="370"/>
      <c r="E237" s="213" t="s">
        <v>15</v>
      </c>
      <c r="F237" s="213">
        <v>5</v>
      </c>
    </row>
    <row r="238" spans="1:6" ht="12.75">
      <c r="A238" s="214" t="s">
        <v>578</v>
      </c>
      <c r="B238" s="368" t="s">
        <v>447</v>
      </c>
      <c r="C238" s="369" t="s">
        <v>1393</v>
      </c>
      <c r="D238" s="370"/>
      <c r="E238" s="213" t="s">
        <v>15</v>
      </c>
      <c r="F238" s="213">
        <v>1</v>
      </c>
    </row>
    <row r="239" spans="1:6" ht="12.75">
      <c r="A239" s="214" t="s">
        <v>579</v>
      </c>
      <c r="B239" s="368" t="s">
        <v>441</v>
      </c>
      <c r="C239" s="369" t="s">
        <v>1389</v>
      </c>
      <c r="D239" s="370" t="s">
        <v>442</v>
      </c>
      <c r="E239" s="213" t="s">
        <v>15</v>
      </c>
      <c r="F239" s="213">
        <v>1</v>
      </c>
    </row>
    <row r="240" spans="1:6" ht="12.75">
      <c r="A240" s="214" t="s">
        <v>580</v>
      </c>
      <c r="B240" s="368" t="s">
        <v>71</v>
      </c>
      <c r="C240" s="369"/>
      <c r="D240" s="370" t="s">
        <v>492</v>
      </c>
      <c r="E240" s="213" t="s">
        <v>15</v>
      </c>
      <c r="F240" s="213">
        <v>2</v>
      </c>
    </row>
    <row r="241" spans="1:6" ht="12.75">
      <c r="A241" s="214" t="s">
        <v>581</v>
      </c>
      <c r="B241" s="368" t="s">
        <v>69</v>
      </c>
      <c r="C241" s="369"/>
      <c r="D241" s="370" t="s">
        <v>488</v>
      </c>
      <c r="E241" s="213" t="s">
        <v>15</v>
      </c>
      <c r="F241" s="213">
        <v>2</v>
      </c>
    </row>
    <row r="242" spans="1:6" ht="12.75">
      <c r="A242" s="214" t="s">
        <v>582</v>
      </c>
      <c r="B242" s="368" t="s">
        <v>444</v>
      </c>
      <c r="C242" s="369" t="s">
        <v>1389</v>
      </c>
      <c r="D242" s="370" t="s">
        <v>445</v>
      </c>
      <c r="E242" s="213" t="s">
        <v>45</v>
      </c>
      <c r="F242" s="213">
        <v>7.8100000000000005</v>
      </c>
    </row>
    <row r="243" spans="1:6" ht="12.75">
      <c r="A243" s="214" t="s">
        <v>583</v>
      </c>
      <c r="B243" s="368" t="s">
        <v>460</v>
      </c>
      <c r="C243" s="369"/>
      <c r="D243" s="370"/>
      <c r="E243" s="213" t="s">
        <v>14</v>
      </c>
      <c r="F243" s="213">
        <v>1</v>
      </c>
    </row>
    <row r="244" spans="1:6" ht="12.75">
      <c r="A244" s="214" t="s">
        <v>584</v>
      </c>
      <c r="B244" s="368" t="s">
        <v>72</v>
      </c>
      <c r="C244" s="369"/>
      <c r="D244" s="370"/>
      <c r="E244" s="213" t="s">
        <v>14</v>
      </c>
      <c r="F244" s="213">
        <v>1</v>
      </c>
    </row>
    <row r="245" spans="1:6" ht="51">
      <c r="A245" s="214" t="s">
        <v>585</v>
      </c>
      <c r="B245" s="368" t="s">
        <v>1296</v>
      </c>
      <c r="C245" s="369"/>
      <c r="D245" s="370" t="s">
        <v>748</v>
      </c>
      <c r="E245" s="213" t="s">
        <v>14</v>
      </c>
      <c r="F245" s="213">
        <v>1</v>
      </c>
    </row>
    <row r="246" spans="1:6" ht="12.75">
      <c r="A246" s="439">
        <v>18</v>
      </c>
      <c r="B246" s="440" t="s">
        <v>1285</v>
      </c>
      <c r="C246" s="441"/>
      <c r="D246" s="442"/>
      <c r="E246" s="443" t="s">
        <v>1268</v>
      </c>
      <c r="F246" s="443">
        <v>1</v>
      </c>
    </row>
    <row r="247" spans="1:6" ht="12.75">
      <c r="A247" s="214" t="s">
        <v>586</v>
      </c>
      <c r="B247" s="368" t="s">
        <v>62</v>
      </c>
      <c r="C247" s="369" t="s">
        <v>1389</v>
      </c>
      <c r="D247" s="370"/>
      <c r="E247" s="213" t="s">
        <v>24</v>
      </c>
      <c r="F247" s="213">
        <v>11.66</v>
      </c>
    </row>
    <row r="248" spans="1:6" ht="12.75">
      <c r="A248" s="214" t="s">
        <v>587</v>
      </c>
      <c r="B248" s="368" t="s">
        <v>467</v>
      </c>
      <c r="C248" s="369" t="s">
        <v>1389</v>
      </c>
      <c r="D248" s="370"/>
      <c r="E248" s="213" t="s">
        <v>15</v>
      </c>
      <c r="F248" s="213">
        <v>2</v>
      </c>
    </row>
    <row r="249" spans="1:6" ht="12.75">
      <c r="A249" s="214" t="s">
        <v>588</v>
      </c>
      <c r="B249" s="368" t="s">
        <v>440</v>
      </c>
      <c r="C249" s="369" t="s">
        <v>1389</v>
      </c>
      <c r="D249" s="370"/>
      <c r="E249" s="213" t="s">
        <v>15</v>
      </c>
      <c r="F249" s="213">
        <v>4</v>
      </c>
    </row>
    <row r="250" spans="1:6" ht="12.75">
      <c r="A250" s="214" t="s">
        <v>589</v>
      </c>
      <c r="B250" s="368" t="s">
        <v>447</v>
      </c>
      <c r="C250" s="369" t="s">
        <v>1393</v>
      </c>
      <c r="D250" s="370"/>
      <c r="E250" s="213" t="s">
        <v>15</v>
      </c>
      <c r="F250" s="213">
        <v>1</v>
      </c>
    </row>
    <row r="251" spans="1:6" ht="12.75">
      <c r="A251" s="214" t="s">
        <v>590</v>
      </c>
      <c r="B251" s="368" t="s">
        <v>441</v>
      </c>
      <c r="C251" s="369" t="s">
        <v>1389</v>
      </c>
      <c r="D251" s="370" t="s">
        <v>442</v>
      </c>
      <c r="E251" s="213" t="s">
        <v>15</v>
      </c>
      <c r="F251" s="213">
        <v>1</v>
      </c>
    </row>
    <row r="252" spans="1:6" ht="12.75">
      <c r="A252" s="214" t="s">
        <v>591</v>
      </c>
      <c r="B252" s="368" t="s">
        <v>71</v>
      </c>
      <c r="C252" s="369"/>
      <c r="D252" s="370" t="s">
        <v>492</v>
      </c>
      <c r="E252" s="213" t="s">
        <v>15</v>
      </c>
      <c r="F252" s="213">
        <v>2</v>
      </c>
    </row>
    <row r="253" spans="1:6" ht="12.75">
      <c r="A253" s="214" t="s">
        <v>592</v>
      </c>
      <c r="B253" s="368" t="s">
        <v>69</v>
      </c>
      <c r="C253" s="369"/>
      <c r="D253" s="370" t="s">
        <v>488</v>
      </c>
      <c r="E253" s="213" t="s">
        <v>15</v>
      </c>
      <c r="F253" s="213">
        <v>2</v>
      </c>
    </row>
    <row r="254" spans="1:6" ht="12.75">
      <c r="A254" s="214" t="s">
        <v>593</v>
      </c>
      <c r="B254" s="368" t="s">
        <v>444</v>
      </c>
      <c r="C254" s="369" t="s">
        <v>1389</v>
      </c>
      <c r="D254" s="370" t="s">
        <v>445</v>
      </c>
      <c r="E254" s="213" t="s">
        <v>45</v>
      </c>
      <c r="F254" s="213">
        <v>5.0599999999999996</v>
      </c>
    </row>
    <row r="255" spans="1:6" ht="12.75">
      <c r="A255" s="214" t="s">
        <v>594</v>
      </c>
      <c r="B255" s="368" t="s">
        <v>460</v>
      </c>
      <c r="C255" s="369"/>
      <c r="D255" s="370"/>
      <c r="E255" s="213" t="s">
        <v>14</v>
      </c>
      <c r="F255" s="213">
        <v>1</v>
      </c>
    </row>
    <row r="256" spans="1:6" ht="12.75">
      <c r="A256" s="214" t="s">
        <v>595</v>
      </c>
      <c r="B256" s="368" t="s">
        <v>72</v>
      </c>
      <c r="C256" s="369"/>
      <c r="D256" s="370"/>
      <c r="E256" s="213" t="s">
        <v>14</v>
      </c>
      <c r="F256" s="213">
        <v>1</v>
      </c>
    </row>
    <row r="257" spans="1:6" ht="51">
      <c r="A257" s="214" t="s">
        <v>596</v>
      </c>
      <c r="B257" s="368" t="s">
        <v>1296</v>
      </c>
      <c r="C257" s="369"/>
      <c r="D257" s="370" t="s">
        <v>748</v>
      </c>
      <c r="E257" s="213" t="s">
        <v>14</v>
      </c>
      <c r="F257" s="213">
        <v>1</v>
      </c>
    </row>
    <row r="258" spans="1:6" ht="12.75">
      <c r="A258" s="439">
        <v>19</v>
      </c>
      <c r="B258" s="440" t="s">
        <v>1286</v>
      </c>
      <c r="C258" s="441"/>
      <c r="D258" s="442"/>
      <c r="E258" s="443" t="s">
        <v>1268</v>
      </c>
      <c r="F258" s="443">
        <v>1</v>
      </c>
    </row>
    <row r="259" spans="1:6" ht="12.75">
      <c r="A259" s="214" t="s">
        <v>597</v>
      </c>
      <c r="B259" s="368" t="s">
        <v>62</v>
      </c>
      <c r="C259" s="369" t="s">
        <v>1389</v>
      </c>
      <c r="D259" s="370"/>
      <c r="E259" s="213" t="s">
        <v>24</v>
      </c>
      <c r="F259" s="213">
        <v>14.740000000000002</v>
      </c>
    </row>
    <row r="260" spans="1:6" ht="12.75">
      <c r="A260" s="214" t="s">
        <v>598</v>
      </c>
      <c r="B260" s="368" t="s">
        <v>440</v>
      </c>
      <c r="C260" s="369" t="s">
        <v>1389</v>
      </c>
      <c r="D260" s="370"/>
      <c r="E260" s="213" t="s">
        <v>15</v>
      </c>
      <c r="F260" s="213">
        <v>5</v>
      </c>
    </row>
    <row r="261" spans="1:6" ht="12.75">
      <c r="A261" s="214" t="s">
        <v>599</v>
      </c>
      <c r="B261" s="368" t="s">
        <v>447</v>
      </c>
      <c r="C261" s="369" t="s">
        <v>1393</v>
      </c>
      <c r="D261" s="370"/>
      <c r="E261" s="213" t="s">
        <v>15</v>
      </c>
      <c r="F261" s="213">
        <v>1</v>
      </c>
    </row>
    <row r="262" spans="1:6" ht="12.75">
      <c r="A262" s="214" t="s">
        <v>600</v>
      </c>
      <c r="B262" s="368" t="s">
        <v>441</v>
      </c>
      <c r="C262" s="369" t="s">
        <v>1389</v>
      </c>
      <c r="D262" s="370" t="s">
        <v>442</v>
      </c>
      <c r="E262" s="213" t="s">
        <v>15</v>
      </c>
      <c r="F262" s="213">
        <v>1</v>
      </c>
    </row>
    <row r="263" spans="1:6" ht="12.75">
      <c r="A263" s="214" t="s">
        <v>601</v>
      </c>
      <c r="B263" s="368" t="s">
        <v>71</v>
      </c>
      <c r="C263" s="369"/>
      <c r="D263" s="370" t="s">
        <v>486</v>
      </c>
      <c r="E263" s="213" t="s">
        <v>15</v>
      </c>
      <c r="F263" s="213">
        <v>2</v>
      </c>
    </row>
    <row r="264" spans="1:6" ht="12.75">
      <c r="A264" s="214" t="s">
        <v>602</v>
      </c>
      <c r="B264" s="368" t="s">
        <v>69</v>
      </c>
      <c r="C264" s="369"/>
      <c r="D264" s="370" t="s">
        <v>464</v>
      </c>
      <c r="E264" s="213" t="s">
        <v>15</v>
      </c>
      <c r="F264" s="213">
        <v>2</v>
      </c>
    </row>
    <row r="265" spans="1:6" ht="12.75">
      <c r="A265" s="214" t="s">
        <v>603</v>
      </c>
      <c r="B265" s="368" t="s">
        <v>444</v>
      </c>
      <c r="C265" s="369" t="s">
        <v>1389</v>
      </c>
      <c r="D265" s="370" t="s">
        <v>445</v>
      </c>
      <c r="E265" s="213" t="s">
        <v>45</v>
      </c>
      <c r="F265" s="213">
        <v>7.5900000000000007</v>
      </c>
    </row>
    <row r="266" spans="1:6" ht="12.75">
      <c r="A266" s="214" t="s">
        <v>604</v>
      </c>
      <c r="B266" s="368" t="s">
        <v>460</v>
      </c>
      <c r="C266" s="369"/>
      <c r="D266" s="370"/>
      <c r="E266" s="213" t="s">
        <v>14</v>
      </c>
      <c r="F266" s="213">
        <v>1</v>
      </c>
    </row>
    <row r="267" spans="1:6" ht="12.75">
      <c r="A267" s="214" t="s">
        <v>605</v>
      </c>
      <c r="B267" s="368" t="s">
        <v>72</v>
      </c>
      <c r="C267" s="369"/>
      <c r="D267" s="370"/>
      <c r="E267" s="213" t="s">
        <v>14</v>
      </c>
      <c r="F267" s="213">
        <v>1</v>
      </c>
    </row>
    <row r="268" spans="1:6" ht="51">
      <c r="A268" s="214" t="s">
        <v>606</v>
      </c>
      <c r="B268" s="368" t="s">
        <v>1296</v>
      </c>
      <c r="C268" s="369"/>
      <c r="D268" s="370" t="s">
        <v>748</v>
      </c>
      <c r="E268" s="213" t="s">
        <v>14</v>
      </c>
      <c r="F268" s="213">
        <v>1</v>
      </c>
    </row>
    <row r="269" spans="1:6" ht="12.75">
      <c r="A269" s="439">
        <v>20</v>
      </c>
      <c r="B269" s="440" t="s">
        <v>1287</v>
      </c>
      <c r="C269" s="441"/>
      <c r="D269" s="442"/>
      <c r="E269" s="443" t="s">
        <v>1268</v>
      </c>
      <c r="F269" s="443">
        <v>1</v>
      </c>
    </row>
    <row r="270" spans="1:6" ht="12.75">
      <c r="A270" s="214" t="s">
        <v>607</v>
      </c>
      <c r="B270" s="368" t="s">
        <v>62</v>
      </c>
      <c r="C270" s="369" t="s">
        <v>1389</v>
      </c>
      <c r="D270" s="370"/>
      <c r="E270" s="213" t="s">
        <v>24</v>
      </c>
      <c r="F270" s="213">
        <v>10.1</v>
      </c>
    </row>
    <row r="271" spans="1:6" ht="12.75">
      <c r="A271" s="214" t="s">
        <v>608</v>
      </c>
      <c r="B271" s="368" t="s">
        <v>440</v>
      </c>
      <c r="C271" s="369" t="s">
        <v>1389</v>
      </c>
      <c r="D271" s="370"/>
      <c r="E271" s="213" t="s">
        <v>15</v>
      </c>
      <c r="F271" s="213">
        <v>4</v>
      </c>
    </row>
    <row r="272" spans="1:6" ht="12.75">
      <c r="A272" s="214" t="s">
        <v>609</v>
      </c>
      <c r="B272" s="368" t="s">
        <v>447</v>
      </c>
      <c r="C272" s="369" t="s">
        <v>1393</v>
      </c>
      <c r="D272" s="370"/>
      <c r="E272" s="213" t="s">
        <v>15</v>
      </c>
      <c r="F272" s="213">
        <v>1</v>
      </c>
    </row>
    <row r="273" spans="1:6" ht="12.75">
      <c r="A273" s="214" t="s">
        <v>610</v>
      </c>
      <c r="B273" s="368" t="s">
        <v>441</v>
      </c>
      <c r="C273" s="369" t="s">
        <v>1389</v>
      </c>
      <c r="D273" s="370" t="s">
        <v>442</v>
      </c>
      <c r="E273" s="213" t="s">
        <v>15</v>
      </c>
      <c r="F273" s="213">
        <v>1</v>
      </c>
    </row>
    <row r="274" spans="1:6" ht="12.75">
      <c r="A274" s="214" t="s">
        <v>611</v>
      </c>
      <c r="B274" s="368" t="s">
        <v>71</v>
      </c>
      <c r="C274" s="369"/>
      <c r="D274" s="370" t="s">
        <v>486</v>
      </c>
      <c r="E274" s="213" t="s">
        <v>15</v>
      </c>
      <c r="F274" s="213">
        <v>2</v>
      </c>
    </row>
    <row r="275" spans="1:6" ht="12.75">
      <c r="A275" s="214" t="s">
        <v>612</v>
      </c>
      <c r="B275" s="368" t="s">
        <v>69</v>
      </c>
      <c r="C275" s="369"/>
      <c r="D275" s="370" t="s">
        <v>488</v>
      </c>
      <c r="E275" s="213" t="s">
        <v>15</v>
      </c>
      <c r="F275" s="213">
        <v>2</v>
      </c>
    </row>
    <row r="276" spans="1:6" ht="12.75">
      <c r="A276" s="214" t="s">
        <v>613</v>
      </c>
      <c r="B276" s="368" t="s">
        <v>444</v>
      </c>
      <c r="C276" s="369" t="s">
        <v>1389</v>
      </c>
      <c r="D276" s="370" t="s">
        <v>445</v>
      </c>
      <c r="E276" s="213" t="s">
        <v>45</v>
      </c>
      <c r="F276" s="213">
        <v>4.8400000000000007</v>
      </c>
    </row>
    <row r="277" spans="1:6" ht="12.75">
      <c r="A277" s="214" t="s">
        <v>614</v>
      </c>
      <c r="B277" s="368" t="s">
        <v>460</v>
      </c>
      <c r="C277" s="369"/>
      <c r="D277" s="370"/>
      <c r="E277" s="213" t="s">
        <v>14</v>
      </c>
      <c r="F277" s="213">
        <v>1</v>
      </c>
    </row>
    <row r="278" spans="1:6" ht="12.75">
      <c r="A278" s="214" t="s">
        <v>615</v>
      </c>
      <c r="B278" s="368" t="s">
        <v>72</v>
      </c>
      <c r="C278" s="369"/>
      <c r="D278" s="370"/>
      <c r="E278" s="213" t="s">
        <v>14</v>
      </c>
      <c r="F278" s="213">
        <v>1</v>
      </c>
    </row>
    <row r="279" spans="1:6" ht="51">
      <c r="A279" s="214" t="s">
        <v>616</v>
      </c>
      <c r="B279" s="368" t="s">
        <v>1296</v>
      </c>
      <c r="C279" s="369"/>
      <c r="D279" s="370" t="s">
        <v>748</v>
      </c>
      <c r="E279" s="213" t="s">
        <v>14</v>
      </c>
      <c r="F279" s="213">
        <v>1</v>
      </c>
    </row>
    <row r="280" spans="1:6" ht="12.75">
      <c r="A280" s="439">
        <v>21</v>
      </c>
      <c r="B280" s="440" t="s">
        <v>1288</v>
      </c>
      <c r="C280" s="441"/>
      <c r="D280" s="442"/>
      <c r="E280" s="443" t="s">
        <v>1268</v>
      </c>
      <c r="F280" s="443">
        <v>1</v>
      </c>
    </row>
    <row r="281" spans="1:6" ht="12.75">
      <c r="A281" s="214" t="s">
        <v>617</v>
      </c>
      <c r="B281" s="368" t="s">
        <v>62</v>
      </c>
      <c r="C281" s="369" t="s">
        <v>1389</v>
      </c>
      <c r="D281" s="370"/>
      <c r="E281" s="213" t="s">
        <v>24</v>
      </c>
      <c r="F281" s="213">
        <v>12.32</v>
      </c>
    </row>
    <row r="282" spans="1:6" ht="12.75">
      <c r="A282" s="214" t="s">
        <v>618</v>
      </c>
      <c r="B282" s="368" t="s">
        <v>440</v>
      </c>
      <c r="C282" s="369" t="s">
        <v>1389</v>
      </c>
      <c r="D282" s="370"/>
      <c r="E282" s="213" t="s">
        <v>15</v>
      </c>
      <c r="F282" s="213">
        <v>4</v>
      </c>
    </row>
    <row r="283" spans="1:6" ht="12.75">
      <c r="A283" s="214" t="s">
        <v>619</v>
      </c>
      <c r="B283" s="368" t="s">
        <v>447</v>
      </c>
      <c r="C283" s="369" t="s">
        <v>1393</v>
      </c>
      <c r="D283" s="370"/>
      <c r="E283" s="213" t="s">
        <v>15</v>
      </c>
      <c r="F283" s="213">
        <v>1</v>
      </c>
    </row>
    <row r="284" spans="1:6" ht="12.75">
      <c r="A284" s="214" t="s">
        <v>620</v>
      </c>
      <c r="B284" s="368" t="s">
        <v>441</v>
      </c>
      <c r="C284" s="369" t="s">
        <v>1389</v>
      </c>
      <c r="D284" s="370" t="s">
        <v>442</v>
      </c>
      <c r="E284" s="213" t="s">
        <v>15</v>
      </c>
      <c r="F284" s="213">
        <v>1</v>
      </c>
    </row>
    <row r="285" spans="1:6" ht="12.75">
      <c r="A285" s="214" t="s">
        <v>621</v>
      </c>
      <c r="B285" s="368" t="s">
        <v>71</v>
      </c>
      <c r="C285" s="369"/>
      <c r="D285" s="370" t="s">
        <v>492</v>
      </c>
      <c r="E285" s="213" t="s">
        <v>15</v>
      </c>
      <c r="F285" s="213">
        <v>2</v>
      </c>
    </row>
    <row r="286" spans="1:6" ht="12.75">
      <c r="A286" s="214" t="s">
        <v>622</v>
      </c>
      <c r="B286" s="368" t="s">
        <v>69</v>
      </c>
      <c r="C286" s="369"/>
      <c r="D286" s="370" t="s">
        <v>464</v>
      </c>
      <c r="E286" s="213" t="s">
        <v>15</v>
      </c>
      <c r="F286" s="213">
        <v>2</v>
      </c>
    </row>
    <row r="287" spans="1:6" ht="12.75">
      <c r="A287" s="214" t="s">
        <v>623</v>
      </c>
      <c r="B287" s="368" t="s">
        <v>444</v>
      </c>
      <c r="C287" s="369" t="s">
        <v>1389</v>
      </c>
      <c r="D287" s="370" t="s">
        <v>445</v>
      </c>
      <c r="E287" s="213" t="s">
        <v>45</v>
      </c>
      <c r="F287" s="213">
        <v>5.5</v>
      </c>
    </row>
    <row r="288" spans="1:6" ht="12.75">
      <c r="A288" s="214" t="s">
        <v>624</v>
      </c>
      <c r="B288" s="368" t="s">
        <v>460</v>
      </c>
      <c r="C288" s="369"/>
      <c r="D288" s="370"/>
      <c r="E288" s="213" t="s">
        <v>14</v>
      </c>
      <c r="F288" s="213">
        <v>1</v>
      </c>
    </row>
    <row r="289" spans="1:6" ht="12.75">
      <c r="A289" s="214" t="s">
        <v>625</v>
      </c>
      <c r="B289" s="368" t="s">
        <v>72</v>
      </c>
      <c r="C289" s="369"/>
      <c r="D289" s="370"/>
      <c r="E289" s="213" t="s">
        <v>14</v>
      </c>
      <c r="F289" s="213">
        <v>1</v>
      </c>
    </row>
    <row r="290" spans="1:6" ht="51">
      <c r="A290" s="214" t="s">
        <v>626</v>
      </c>
      <c r="B290" s="368" t="s">
        <v>1296</v>
      </c>
      <c r="C290" s="369"/>
      <c r="D290" s="370" t="s">
        <v>748</v>
      </c>
      <c r="E290" s="213" t="s">
        <v>14</v>
      </c>
      <c r="F290" s="213">
        <v>1</v>
      </c>
    </row>
    <row r="291" spans="1:6" ht="12.75">
      <c r="A291" s="439">
        <v>22</v>
      </c>
      <c r="B291" s="440" t="s">
        <v>1289</v>
      </c>
      <c r="C291" s="441"/>
      <c r="D291" s="442"/>
      <c r="E291" s="443" t="s">
        <v>1268</v>
      </c>
      <c r="F291" s="443">
        <v>1</v>
      </c>
    </row>
    <row r="292" spans="1:6" ht="12.75">
      <c r="A292" s="214" t="s">
        <v>627</v>
      </c>
      <c r="B292" s="368" t="s">
        <v>62</v>
      </c>
      <c r="C292" s="369" t="s">
        <v>1389</v>
      </c>
      <c r="D292" s="370"/>
      <c r="E292" s="213" t="s">
        <v>24</v>
      </c>
      <c r="F292" s="213">
        <v>12.32</v>
      </c>
    </row>
    <row r="293" spans="1:6" ht="12.75">
      <c r="A293" s="214" t="s">
        <v>628</v>
      </c>
      <c r="B293" s="368" t="s">
        <v>629</v>
      </c>
      <c r="C293" s="369" t="s">
        <v>1389</v>
      </c>
      <c r="D293" s="370"/>
      <c r="E293" s="213" t="s">
        <v>15</v>
      </c>
      <c r="F293" s="213">
        <v>1</v>
      </c>
    </row>
    <row r="294" spans="1:6" ht="12.75">
      <c r="A294" s="214" t="s">
        <v>630</v>
      </c>
      <c r="B294" s="368" t="s">
        <v>440</v>
      </c>
      <c r="C294" s="369" t="s">
        <v>1389</v>
      </c>
      <c r="D294" s="370"/>
      <c r="E294" s="213" t="s">
        <v>15</v>
      </c>
      <c r="F294" s="213">
        <v>4</v>
      </c>
    </row>
    <row r="295" spans="1:6" ht="12.75">
      <c r="A295" s="214" t="s">
        <v>631</v>
      </c>
      <c r="B295" s="368" t="s">
        <v>447</v>
      </c>
      <c r="C295" s="369" t="s">
        <v>1393</v>
      </c>
      <c r="D295" s="370"/>
      <c r="E295" s="213" t="s">
        <v>15</v>
      </c>
      <c r="F295" s="213">
        <v>1</v>
      </c>
    </row>
    <row r="296" spans="1:6" ht="12.75">
      <c r="A296" s="214" t="s">
        <v>632</v>
      </c>
      <c r="B296" s="368" t="s">
        <v>441</v>
      </c>
      <c r="C296" s="369" t="s">
        <v>1389</v>
      </c>
      <c r="D296" s="370" t="s">
        <v>442</v>
      </c>
      <c r="E296" s="213" t="s">
        <v>15</v>
      </c>
      <c r="F296" s="213">
        <v>1</v>
      </c>
    </row>
    <row r="297" spans="1:6" ht="12.75">
      <c r="A297" s="214" t="s">
        <v>633</v>
      </c>
      <c r="B297" s="368" t="s">
        <v>71</v>
      </c>
      <c r="C297" s="369"/>
      <c r="D297" s="370" t="s">
        <v>486</v>
      </c>
      <c r="E297" s="213" t="s">
        <v>15</v>
      </c>
      <c r="F297" s="213">
        <v>2</v>
      </c>
    </row>
    <row r="298" spans="1:6" ht="12.75">
      <c r="A298" s="214" t="s">
        <v>634</v>
      </c>
      <c r="B298" s="368" t="s">
        <v>69</v>
      </c>
      <c r="C298" s="369"/>
      <c r="D298" s="370" t="s">
        <v>464</v>
      </c>
      <c r="E298" s="213" t="s">
        <v>15</v>
      </c>
      <c r="F298" s="213">
        <v>2</v>
      </c>
    </row>
    <row r="299" spans="1:6" ht="12.75">
      <c r="A299" s="214" t="s">
        <v>635</v>
      </c>
      <c r="B299" s="368" t="s">
        <v>444</v>
      </c>
      <c r="C299" s="369" t="s">
        <v>1389</v>
      </c>
      <c r="D299" s="370" t="s">
        <v>445</v>
      </c>
      <c r="E299" s="213" t="s">
        <v>45</v>
      </c>
      <c r="F299" s="213">
        <v>5.9400000000000013</v>
      </c>
    </row>
    <row r="300" spans="1:6" ht="12.75">
      <c r="A300" s="214" t="s">
        <v>636</v>
      </c>
      <c r="B300" s="368" t="s">
        <v>460</v>
      </c>
      <c r="C300" s="369"/>
      <c r="D300" s="370"/>
      <c r="E300" s="213" t="s">
        <v>14</v>
      </c>
      <c r="F300" s="213">
        <v>1</v>
      </c>
    </row>
    <row r="301" spans="1:6" ht="12.75">
      <c r="A301" s="214" t="s">
        <v>637</v>
      </c>
      <c r="B301" s="368" t="s">
        <v>72</v>
      </c>
      <c r="C301" s="369"/>
      <c r="D301" s="370"/>
      <c r="E301" s="213" t="s">
        <v>14</v>
      </c>
      <c r="F301" s="213">
        <v>1</v>
      </c>
    </row>
    <row r="302" spans="1:6" ht="51">
      <c r="A302" s="214" t="s">
        <v>638</v>
      </c>
      <c r="B302" s="368" t="s">
        <v>1296</v>
      </c>
      <c r="C302" s="369"/>
      <c r="D302" s="370" t="s">
        <v>748</v>
      </c>
      <c r="E302" s="213" t="s">
        <v>14</v>
      </c>
      <c r="F302" s="213">
        <v>1</v>
      </c>
    </row>
    <row r="303" spans="1:6" ht="12.75">
      <c r="A303" s="439">
        <v>23</v>
      </c>
      <c r="B303" s="440" t="s">
        <v>1290</v>
      </c>
      <c r="C303" s="441"/>
      <c r="D303" s="442"/>
      <c r="E303" s="443" t="s">
        <v>1268</v>
      </c>
      <c r="F303" s="443">
        <v>1</v>
      </c>
    </row>
    <row r="304" spans="1:6" ht="12.75">
      <c r="A304" s="214" t="s">
        <v>639</v>
      </c>
      <c r="B304" s="368" t="s">
        <v>62</v>
      </c>
      <c r="C304" s="369" t="s">
        <v>1389</v>
      </c>
      <c r="D304" s="370"/>
      <c r="E304" s="213" t="s">
        <v>24</v>
      </c>
      <c r="F304" s="213">
        <v>18.37</v>
      </c>
    </row>
    <row r="305" spans="1:6" ht="12.75">
      <c r="A305" s="214" t="s">
        <v>640</v>
      </c>
      <c r="B305" s="368" t="s">
        <v>440</v>
      </c>
      <c r="C305" s="369" t="s">
        <v>1389</v>
      </c>
      <c r="D305" s="370"/>
      <c r="E305" s="213" t="s">
        <v>15</v>
      </c>
      <c r="F305" s="213">
        <v>4</v>
      </c>
    </row>
    <row r="306" spans="1:6" ht="12.75">
      <c r="A306" s="214" t="s">
        <v>641</v>
      </c>
      <c r="B306" s="368" t="s">
        <v>447</v>
      </c>
      <c r="C306" s="369" t="s">
        <v>1393</v>
      </c>
      <c r="D306" s="370"/>
      <c r="E306" s="213" t="s">
        <v>15</v>
      </c>
      <c r="F306" s="213">
        <v>1</v>
      </c>
    </row>
    <row r="307" spans="1:6" ht="12.75">
      <c r="A307" s="214" t="s">
        <v>642</v>
      </c>
      <c r="B307" s="368" t="s">
        <v>441</v>
      </c>
      <c r="C307" s="369" t="s">
        <v>1389</v>
      </c>
      <c r="D307" s="370" t="s">
        <v>442</v>
      </c>
      <c r="E307" s="213" t="s">
        <v>15</v>
      </c>
      <c r="F307" s="213">
        <v>1</v>
      </c>
    </row>
    <row r="308" spans="1:6" ht="12.75">
      <c r="A308" s="214" t="s">
        <v>643</v>
      </c>
      <c r="B308" s="368" t="s">
        <v>71</v>
      </c>
      <c r="C308" s="369"/>
      <c r="D308" s="370" t="s">
        <v>476</v>
      </c>
      <c r="E308" s="213" t="s">
        <v>15</v>
      </c>
      <c r="F308" s="213">
        <v>2</v>
      </c>
    </row>
    <row r="309" spans="1:6" ht="12.75">
      <c r="A309" s="214" t="s">
        <v>644</v>
      </c>
      <c r="B309" s="368" t="s">
        <v>69</v>
      </c>
      <c r="C309" s="369"/>
      <c r="D309" s="370" t="s">
        <v>464</v>
      </c>
      <c r="E309" s="213" t="s">
        <v>15</v>
      </c>
      <c r="F309" s="213">
        <v>2</v>
      </c>
    </row>
    <row r="310" spans="1:6" ht="12.75">
      <c r="A310" s="214" t="s">
        <v>645</v>
      </c>
      <c r="B310" s="368" t="s">
        <v>444</v>
      </c>
      <c r="C310" s="369" t="s">
        <v>1389</v>
      </c>
      <c r="D310" s="370" t="s">
        <v>445</v>
      </c>
      <c r="E310" s="213" t="s">
        <v>45</v>
      </c>
      <c r="F310" s="213">
        <v>9.7900000000000009</v>
      </c>
    </row>
    <row r="311" spans="1:6" ht="12.75">
      <c r="A311" s="214" t="s">
        <v>646</v>
      </c>
      <c r="B311" s="368" t="s">
        <v>460</v>
      </c>
      <c r="C311" s="369"/>
      <c r="D311" s="370"/>
      <c r="E311" s="213" t="s">
        <v>14</v>
      </c>
      <c r="F311" s="213">
        <v>1</v>
      </c>
    </row>
    <row r="312" spans="1:6" ht="12.75">
      <c r="A312" s="214" t="s">
        <v>647</v>
      </c>
      <c r="B312" s="368" t="s">
        <v>72</v>
      </c>
      <c r="C312" s="369"/>
      <c r="D312" s="370"/>
      <c r="E312" s="213" t="s">
        <v>14</v>
      </c>
      <c r="F312" s="213">
        <v>1</v>
      </c>
    </row>
    <row r="313" spans="1:6" ht="51">
      <c r="A313" s="214" t="s">
        <v>648</v>
      </c>
      <c r="B313" s="368" t="s">
        <v>1296</v>
      </c>
      <c r="C313" s="369"/>
      <c r="D313" s="370" t="s">
        <v>748</v>
      </c>
      <c r="E313" s="213" t="s">
        <v>14</v>
      </c>
      <c r="F313" s="213">
        <v>1</v>
      </c>
    </row>
    <row r="314" spans="1:6" ht="12.75">
      <c r="A314" s="439">
        <v>24</v>
      </c>
      <c r="B314" s="440" t="s">
        <v>1291</v>
      </c>
      <c r="C314" s="441"/>
      <c r="D314" s="442"/>
      <c r="E314" s="443" t="s">
        <v>1268</v>
      </c>
      <c r="F314" s="443">
        <v>1</v>
      </c>
    </row>
    <row r="315" spans="1:6" ht="12.75">
      <c r="A315" s="214" t="s">
        <v>649</v>
      </c>
      <c r="B315" s="368" t="s">
        <v>62</v>
      </c>
      <c r="C315" s="369" t="s">
        <v>1389</v>
      </c>
      <c r="D315" s="370"/>
      <c r="E315" s="213" t="s">
        <v>24</v>
      </c>
      <c r="F315" s="213">
        <v>15.730000000000002</v>
      </c>
    </row>
    <row r="316" spans="1:6" ht="12.75">
      <c r="A316" s="214" t="s">
        <v>650</v>
      </c>
      <c r="B316" s="368" t="s">
        <v>629</v>
      </c>
      <c r="C316" s="369" t="s">
        <v>1389</v>
      </c>
      <c r="D316" s="370"/>
      <c r="E316" s="213" t="s">
        <v>15</v>
      </c>
      <c r="F316" s="213">
        <v>1</v>
      </c>
    </row>
    <row r="317" spans="1:6" ht="12.75">
      <c r="A317" s="214" t="s">
        <v>651</v>
      </c>
      <c r="B317" s="368" t="s">
        <v>440</v>
      </c>
      <c r="C317" s="369" t="s">
        <v>1389</v>
      </c>
      <c r="D317" s="370"/>
      <c r="E317" s="213" t="s">
        <v>15</v>
      </c>
      <c r="F317" s="213">
        <v>4</v>
      </c>
    </row>
    <row r="318" spans="1:6" ht="12.75">
      <c r="A318" s="214" t="s">
        <v>652</v>
      </c>
      <c r="B318" s="368" t="s">
        <v>447</v>
      </c>
      <c r="C318" s="369" t="s">
        <v>1393</v>
      </c>
      <c r="D318" s="370"/>
      <c r="E318" s="213" t="s">
        <v>15</v>
      </c>
      <c r="F318" s="213">
        <v>1</v>
      </c>
    </row>
    <row r="319" spans="1:6" ht="12.75">
      <c r="A319" s="214" t="s">
        <v>653</v>
      </c>
      <c r="B319" s="368" t="s">
        <v>441</v>
      </c>
      <c r="C319" s="369" t="s">
        <v>1389</v>
      </c>
      <c r="D319" s="370" t="s">
        <v>442</v>
      </c>
      <c r="E319" s="213" t="s">
        <v>15</v>
      </c>
      <c r="F319" s="213">
        <v>1</v>
      </c>
    </row>
    <row r="320" spans="1:6" ht="12.75">
      <c r="A320" s="214" t="s">
        <v>654</v>
      </c>
      <c r="B320" s="368" t="s">
        <v>71</v>
      </c>
      <c r="C320" s="369"/>
      <c r="D320" s="370" t="s">
        <v>492</v>
      </c>
      <c r="E320" s="213" t="s">
        <v>15</v>
      </c>
      <c r="F320" s="213">
        <v>2</v>
      </c>
    </row>
    <row r="321" spans="1:6" ht="12.75">
      <c r="A321" s="214" t="s">
        <v>655</v>
      </c>
      <c r="B321" s="368" t="s">
        <v>69</v>
      </c>
      <c r="C321" s="369"/>
      <c r="D321" s="370" t="s">
        <v>464</v>
      </c>
      <c r="E321" s="213" t="s">
        <v>15</v>
      </c>
      <c r="F321" s="213">
        <v>2</v>
      </c>
    </row>
    <row r="322" spans="1:6" ht="12.75">
      <c r="A322" s="214" t="s">
        <v>656</v>
      </c>
      <c r="B322" s="368" t="s">
        <v>444</v>
      </c>
      <c r="C322" s="369" t="s">
        <v>1389</v>
      </c>
      <c r="D322" s="370" t="s">
        <v>445</v>
      </c>
      <c r="E322" s="213" t="s">
        <v>45</v>
      </c>
      <c r="F322" s="213">
        <v>7.7000000000000011</v>
      </c>
    </row>
    <row r="323" spans="1:6" ht="12.75">
      <c r="A323" s="214" t="s">
        <v>657</v>
      </c>
      <c r="B323" s="368" t="s">
        <v>460</v>
      </c>
      <c r="C323" s="369"/>
      <c r="D323" s="370"/>
      <c r="E323" s="213" t="s">
        <v>14</v>
      </c>
      <c r="F323" s="213">
        <v>1</v>
      </c>
    </row>
    <row r="324" spans="1:6" ht="12.75">
      <c r="A324" s="214" t="s">
        <v>658</v>
      </c>
      <c r="B324" s="368" t="s">
        <v>72</v>
      </c>
      <c r="C324" s="369"/>
      <c r="D324" s="370"/>
      <c r="E324" s="213" t="s">
        <v>14</v>
      </c>
      <c r="F324" s="213">
        <v>1</v>
      </c>
    </row>
    <row r="325" spans="1:6" ht="51">
      <c r="A325" s="214" t="s">
        <v>659</v>
      </c>
      <c r="B325" s="368" t="s">
        <v>1296</v>
      </c>
      <c r="C325" s="369"/>
      <c r="D325" s="370" t="s">
        <v>748</v>
      </c>
      <c r="E325" s="213" t="s">
        <v>14</v>
      </c>
      <c r="F325" s="213">
        <v>1</v>
      </c>
    </row>
    <row r="326" spans="1:6" ht="12.75">
      <c r="A326" s="439">
        <v>25</v>
      </c>
      <c r="B326" s="440" t="s">
        <v>1292</v>
      </c>
      <c r="C326" s="441"/>
      <c r="D326" s="442"/>
      <c r="E326" s="443" t="s">
        <v>1268</v>
      </c>
      <c r="F326" s="443">
        <v>1</v>
      </c>
    </row>
    <row r="327" spans="1:6" ht="12.75">
      <c r="A327" s="214" t="s">
        <v>660</v>
      </c>
      <c r="B327" s="368" t="s">
        <v>62</v>
      </c>
      <c r="C327" s="369" t="s">
        <v>1389</v>
      </c>
      <c r="D327" s="370"/>
      <c r="E327" s="213" t="s">
        <v>24</v>
      </c>
      <c r="F327" s="213">
        <v>11.110000000000001</v>
      </c>
    </row>
    <row r="328" spans="1:6" ht="12.75">
      <c r="A328" s="214" t="s">
        <v>661</v>
      </c>
      <c r="B328" s="368" t="s">
        <v>440</v>
      </c>
      <c r="C328" s="369" t="s">
        <v>1389</v>
      </c>
      <c r="D328" s="370"/>
      <c r="E328" s="213" t="s">
        <v>15</v>
      </c>
      <c r="F328" s="213">
        <v>4</v>
      </c>
    </row>
    <row r="329" spans="1:6" ht="12.75">
      <c r="A329" s="214" t="s">
        <v>662</v>
      </c>
      <c r="B329" s="368" t="s">
        <v>447</v>
      </c>
      <c r="C329" s="369" t="s">
        <v>1393</v>
      </c>
      <c r="D329" s="370"/>
      <c r="E329" s="213" t="s">
        <v>15</v>
      </c>
      <c r="F329" s="213">
        <v>1</v>
      </c>
    </row>
    <row r="330" spans="1:6" ht="12.75">
      <c r="A330" s="214" t="s">
        <v>663</v>
      </c>
      <c r="B330" s="368" t="s">
        <v>441</v>
      </c>
      <c r="C330" s="369" t="s">
        <v>1389</v>
      </c>
      <c r="D330" s="370" t="s">
        <v>442</v>
      </c>
      <c r="E330" s="213" t="s">
        <v>15</v>
      </c>
      <c r="F330" s="213">
        <v>1</v>
      </c>
    </row>
    <row r="331" spans="1:6" ht="12.75">
      <c r="A331" s="214" t="s">
        <v>664</v>
      </c>
      <c r="B331" s="368" t="s">
        <v>71</v>
      </c>
      <c r="C331" s="369"/>
      <c r="D331" s="370" t="s">
        <v>492</v>
      </c>
      <c r="E331" s="213" t="s">
        <v>15</v>
      </c>
      <c r="F331" s="213">
        <v>2</v>
      </c>
    </row>
    <row r="332" spans="1:6" ht="12.75">
      <c r="A332" s="214" t="s">
        <v>665</v>
      </c>
      <c r="B332" s="368" t="s">
        <v>69</v>
      </c>
      <c r="C332" s="369"/>
      <c r="D332" s="370" t="s">
        <v>464</v>
      </c>
      <c r="E332" s="213" t="s">
        <v>15</v>
      </c>
      <c r="F332" s="213">
        <v>2</v>
      </c>
    </row>
    <row r="333" spans="1:6" ht="12.75">
      <c r="A333" s="214" t="s">
        <v>666</v>
      </c>
      <c r="B333" s="368" t="s">
        <v>444</v>
      </c>
      <c r="C333" s="369" t="s">
        <v>1389</v>
      </c>
      <c r="D333" s="370" t="s">
        <v>445</v>
      </c>
      <c r="E333" s="213" t="s">
        <v>45</v>
      </c>
      <c r="F333" s="213">
        <v>4.7300000000000004</v>
      </c>
    </row>
    <row r="334" spans="1:6" ht="12.75">
      <c r="A334" s="214" t="s">
        <v>667</v>
      </c>
      <c r="B334" s="368" t="s">
        <v>460</v>
      </c>
      <c r="C334" s="369"/>
      <c r="D334" s="370"/>
      <c r="E334" s="213" t="s">
        <v>14</v>
      </c>
      <c r="F334" s="213">
        <v>1</v>
      </c>
    </row>
    <row r="335" spans="1:6" ht="12.75">
      <c r="A335" s="214" t="s">
        <v>668</v>
      </c>
      <c r="B335" s="368" t="s">
        <v>72</v>
      </c>
      <c r="C335" s="369"/>
      <c r="D335" s="370"/>
      <c r="E335" s="213" t="s">
        <v>14</v>
      </c>
      <c r="F335" s="213">
        <v>1</v>
      </c>
    </row>
    <row r="336" spans="1:6" ht="51">
      <c r="A336" s="214" t="s">
        <v>669</v>
      </c>
      <c r="B336" s="368" t="s">
        <v>1296</v>
      </c>
      <c r="C336" s="369"/>
      <c r="D336" s="370" t="s">
        <v>748</v>
      </c>
      <c r="E336" s="213" t="s">
        <v>14</v>
      </c>
      <c r="F336" s="213">
        <v>1</v>
      </c>
    </row>
    <row r="337" spans="1:6" ht="12.75">
      <c r="A337" s="439">
        <v>26</v>
      </c>
      <c r="B337" s="440" t="s">
        <v>1293</v>
      </c>
      <c r="C337" s="441"/>
      <c r="D337" s="442"/>
      <c r="E337" s="443" t="s">
        <v>1268</v>
      </c>
      <c r="F337" s="443">
        <v>1</v>
      </c>
    </row>
    <row r="338" spans="1:6" ht="12.75">
      <c r="A338" s="214" t="s">
        <v>670</v>
      </c>
      <c r="B338" s="368" t="s">
        <v>62</v>
      </c>
      <c r="C338" s="369" t="s">
        <v>1389</v>
      </c>
      <c r="D338" s="370"/>
      <c r="E338" s="213" t="s">
        <v>24</v>
      </c>
      <c r="F338" s="213">
        <v>16.170000000000002</v>
      </c>
    </row>
    <row r="339" spans="1:6" ht="12.75">
      <c r="A339" s="214" t="s">
        <v>671</v>
      </c>
      <c r="B339" s="368" t="s">
        <v>440</v>
      </c>
      <c r="C339" s="369" t="s">
        <v>1389</v>
      </c>
      <c r="D339" s="370"/>
      <c r="E339" s="213" t="s">
        <v>15</v>
      </c>
      <c r="F339" s="213">
        <v>6</v>
      </c>
    </row>
    <row r="340" spans="1:6" ht="12.75">
      <c r="A340" s="214" t="s">
        <v>672</v>
      </c>
      <c r="B340" s="368" t="s">
        <v>447</v>
      </c>
      <c r="C340" s="369" t="s">
        <v>1393</v>
      </c>
      <c r="D340" s="370"/>
      <c r="E340" s="213" t="s">
        <v>15</v>
      </c>
      <c r="F340" s="213">
        <v>1</v>
      </c>
    </row>
    <row r="341" spans="1:6" ht="12.75">
      <c r="A341" s="214" t="s">
        <v>673</v>
      </c>
      <c r="B341" s="368" t="s">
        <v>441</v>
      </c>
      <c r="C341" s="369" t="s">
        <v>1389</v>
      </c>
      <c r="D341" s="370" t="s">
        <v>442</v>
      </c>
      <c r="E341" s="213" t="s">
        <v>15</v>
      </c>
      <c r="F341" s="213">
        <v>1</v>
      </c>
    </row>
    <row r="342" spans="1:6" ht="12.75">
      <c r="A342" s="214" t="s">
        <v>674</v>
      </c>
      <c r="B342" s="368" t="s">
        <v>71</v>
      </c>
      <c r="C342" s="369"/>
      <c r="D342" s="370" t="s">
        <v>486</v>
      </c>
      <c r="E342" s="213" t="s">
        <v>15</v>
      </c>
      <c r="F342" s="213">
        <v>2</v>
      </c>
    </row>
    <row r="343" spans="1:6" ht="12.75">
      <c r="A343" s="214" t="s">
        <v>675</v>
      </c>
      <c r="B343" s="368" t="s">
        <v>69</v>
      </c>
      <c r="C343" s="369"/>
      <c r="D343" s="370" t="s">
        <v>464</v>
      </c>
      <c r="E343" s="213" t="s">
        <v>15</v>
      </c>
      <c r="F343" s="213">
        <v>2</v>
      </c>
    </row>
    <row r="344" spans="1:6" ht="12.75">
      <c r="A344" s="214" t="s">
        <v>676</v>
      </c>
      <c r="B344" s="368" t="s">
        <v>444</v>
      </c>
      <c r="C344" s="369" t="s">
        <v>1389</v>
      </c>
      <c r="D344" s="370" t="s">
        <v>445</v>
      </c>
      <c r="E344" s="213" t="s">
        <v>45</v>
      </c>
      <c r="F344" s="213">
        <v>8.58</v>
      </c>
    </row>
    <row r="345" spans="1:6" ht="12.75">
      <c r="A345" s="214" t="s">
        <v>677</v>
      </c>
      <c r="B345" s="368" t="s">
        <v>460</v>
      </c>
      <c r="C345" s="369"/>
      <c r="D345" s="370"/>
      <c r="E345" s="213" t="s">
        <v>14</v>
      </c>
      <c r="F345" s="213">
        <v>1</v>
      </c>
    </row>
    <row r="346" spans="1:6" ht="12.75">
      <c r="A346" s="214" t="s">
        <v>678</v>
      </c>
      <c r="B346" s="368" t="s">
        <v>72</v>
      </c>
      <c r="C346" s="369"/>
      <c r="D346" s="370"/>
      <c r="E346" s="213" t="s">
        <v>14</v>
      </c>
      <c r="F346" s="213">
        <v>1</v>
      </c>
    </row>
    <row r="347" spans="1:6" ht="51">
      <c r="A347" s="214" t="s">
        <v>679</v>
      </c>
      <c r="B347" s="368" t="s">
        <v>1296</v>
      </c>
      <c r="C347" s="369"/>
      <c r="D347" s="370" t="s">
        <v>748</v>
      </c>
      <c r="E347" s="213" t="s">
        <v>14</v>
      </c>
      <c r="F347" s="213">
        <v>1</v>
      </c>
    </row>
    <row r="348" spans="1:6" ht="12.75">
      <c r="A348" s="439">
        <v>27</v>
      </c>
      <c r="B348" s="440" t="s">
        <v>1294</v>
      </c>
      <c r="C348" s="441"/>
      <c r="D348" s="442"/>
      <c r="E348" s="443" t="s">
        <v>1268</v>
      </c>
      <c r="F348" s="443">
        <v>1</v>
      </c>
    </row>
    <row r="349" spans="1:6" ht="12.75">
      <c r="A349" s="214" t="s">
        <v>680</v>
      </c>
      <c r="B349" s="368" t="s">
        <v>62</v>
      </c>
      <c r="C349" s="369" t="s">
        <v>1389</v>
      </c>
      <c r="D349" s="370"/>
      <c r="E349" s="213" t="s">
        <v>24</v>
      </c>
      <c r="F349" s="213">
        <v>9.9</v>
      </c>
    </row>
    <row r="350" spans="1:6" ht="12.75">
      <c r="A350" s="214" t="s">
        <v>681</v>
      </c>
      <c r="B350" s="368" t="s">
        <v>440</v>
      </c>
      <c r="C350" s="369" t="s">
        <v>1389</v>
      </c>
      <c r="D350" s="370"/>
      <c r="E350" s="213" t="s">
        <v>15</v>
      </c>
      <c r="F350" s="213">
        <v>1</v>
      </c>
    </row>
    <row r="351" spans="1:6" ht="12.75">
      <c r="A351" s="214" t="s">
        <v>682</v>
      </c>
      <c r="B351" s="368" t="s">
        <v>441</v>
      </c>
      <c r="C351" s="369" t="s">
        <v>1389</v>
      </c>
      <c r="D351" s="370" t="s">
        <v>442</v>
      </c>
      <c r="E351" s="213" t="s">
        <v>15</v>
      </c>
      <c r="F351" s="213">
        <v>1</v>
      </c>
    </row>
    <row r="352" spans="1:6" ht="12.75">
      <c r="A352" s="214" t="s">
        <v>683</v>
      </c>
      <c r="B352" s="368" t="s">
        <v>71</v>
      </c>
      <c r="C352" s="369"/>
      <c r="D352" s="370" t="s">
        <v>492</v>
      </c>
      <c r="E352" s="213" t="s">
        <v>15</v>
      </c>
      <c r="F352" s="213">
        <v>1</v>
      </c>
    </row>
    <row r="353" spans="1:8" ht="12.75">
      <c r="A353" s="214" t="s">
        <v>684</v>
      </c>
      <c r="B353" s="368" t="s">
        <v>69</v>
      </c>
      <c r="C353" s="369"/>
      <c r="D353" s="370" t="s">
        <v>488</v>
      </c>
      <c r="E353" s="213" t="s">
        <v>15</v>
      </c>
      <c r="F353" s="213">
        <v>1</v>
      </c>
    </row>
    <row r="354" spans="1:8" ht="12.75">
      <c r="A354" s="214" t="s">
        <v>685</v>
      </c>
      <c r="B354" s="368" t="s">
        <v>444</v>
      </c>
      <c r="C354" s="369" t="s">
        <v>1389</v>
      </c>
      <c r="D354" s="370" t="s">
        <v>445</v>
      </c>
      <c r="E354" s="213" t="s">
        <v>45</v>
      </c>
      <c r="F354" s="213">
        <v>1.9800000000000002</v>
      </c>
    </row>
    <row r="355" spans="1:8" ht="12.75">
      <c r="A355" s="214" t="s">
        <v>686</v>
      </c>
      <c r="B355" s="368" t="s">
        <v>460</v>
      </c>
      <c r="C355" s="369"/>
      <c r="D355" s="370"/>
      <c r="E355" s="213" t="s">
        <v>14</v>
      </c>
      <c r="F355" s="213">
        <v>1</v>
      </c>
    </row>
    <row r="356" spans="1:8" ht="12.75">
      <c r="A356" s="214" t="s">
        <v>687</v>
      </c>
      <c r="B356" s="368" t="s">
        <v>72</v>
      </c>
      <c r="C356" s="369"/>
      <c r="D356" s="370"/>
      <c r="E356" s="213" t="s">
        <v>14</v>
      </c>
      <c r="F356" s="213">
        <v>1</v>
      </c>
    </row>
    <row r="357" spans="1:8" ht="51">
      <c r="A357" s="214" t="s">
        <v>688</v>
      </c>
      <c r="B357" s="368" t="s">
        <v>446</v>
      </c>
      <c r="C357" s="369"/>
      <c r="D357" s="370" t="s">
        <v>748</v>
      </c>
      <c r="E357" s="213" t="s">
        <v>14</v>
      </c>
      <c r="F357" s="213">
        <v>1</v>
      </c>
    </row>
    <row r="358" spans="1:8" ht="12.75">
      <c r="A358" s="439">
        <v>28</v>
      </c>
      <c r="B358" s="440" t="s">
        <v>1295</v>
      </c>
      <c r="C358" s="441"/>
      <c r="D358" s="442"/>
      <c r="E358" s="443" t="s">
        <v>1268</v>
      </c>
      <c r="F358" s="443">
        <v>1</v>
      </c>
    </row>
    <row r="359" spans="1:8" ht="38.25">
      <c r="A359" s="214" t="s">
        <v>689</v>
      </c>
      <c r="B359" s="368" t="s">
        <v>1065</v>
      </c>
      <c r="C359" s="369"/>
      <c r="D359" s="370" t="s">
        <v>690</v>
      </c>
      <c r="E359" s="213" t="s">
        <v>15</v>
      </c>
      <c r="F359" s="213">
        <v>64</v>
      </c>
      <c r="G359" s="124"/>
      <c r="H359" s="124"/>
    </row>
    <row r="360" spans="1:8" ht="12.75">
      <c r="A360" s="214" t="s">
        <v>691</v>
      </c>
      <c r="B360" s="368" t="s">
        <v>72</v>
      </c>
      <c r="C360" s="369"/>
      <c r="D360" s="370"/>
      <c r="E360" s="213" t="s">
        <v>14</v>
      </c>
      <c r="F360" s="213">
        <v>1</v>
      </c>
    </row>
    <row r="361" spans="1:8" ht="51">
      <c r="A361" s="214" t="s">
        <v>692</v>
      </c>
      <c r="B361" s="368" t="s">
        <v>1296</v>
      </c>
      <c r="C361" s="369"/>
      <c r="D361" s="370" t="s">
        <v>748</v>
      </c>
      <c r="E361" s="213" t="s">
        <v>14</v>
      </c>
      <c r="F361" s="213">
        <v>1</v>
      </c>
    </row>
    <row r="362" spans="1:8" ht="13.5" thickBot="1">
      <c r="A362" s="212"/>
      <c r="B362" s="371"/>
      <c r="C362" s="372"/>
      <c r="D362" s="373"/>
      <c r="E362" s="212"/>
      <c r="F362" s="212"/>
    </row>
    <row r="363" spans="1:8" ht="13.5" thickTop="1">
      <c r="A363" s="55"/>
      <c r="B363" s="257"/>
      <c r="C363" s="363"/>
      <c r="D363" s="374"/>
      <c r="E363" s="58"/>
      <c r="F363" s="58"/>
    </row>
    <row r="364" spans="1:8" ht="12.75"/>
    <row r="365" spans="1:8" ht="12.75"/>
    <row r="366" spans="1:8" ht="12.75">
      <c r="B366" s="224" t="s">
        <v>1810</v>
      </c>
    </row>
    <row r="367" spans="1:8" ht="12.75">
      <c r="B367" s="226" t="s">
        <v>1324</v>
      </c>
    </row>
    <row r="368" spans="1:8" ht="12.75">
      <c r="B368" s="227"/>
    </row>
    <row r="369" spans="2:2" ht="12.75">
      <c r="B369" s="227"/>
    </row>
    <row r="370" spans="2:2" ht="12.75">
      <c r="B370" s="224" t="s">
        <v>1811</v>
      </c>
    </row>
    <row r="371" spans="2:2" ht="12.75">
      <c r="B371" s="226" t="s">
        <v>1324</v>
      </c>
    </row>
    <row r="372" spans="2:2" ht="12.75">
      <c r="B372" s="227" t="s">
        <v>1326</v>
      </c>
    </row>
    <row r="373" spans="2:2" ht="12.75"/>
    <row r="374" spans="2:2" ht="12.75"/>
    <row r="375" spans="2:2" ht="12.75"/>
    <row r="376" spans="2:2" ht="12.75"/>
    <row r="377" spans="2:2" ht="12.75"/>
    <row r="378" spans="2:2" ht="12.75"/>
    <row r="379" spans="2:2" ht="12.75"/>
    <row r="380" spans="2:2" ht="12.75"/>
    <row r="381" spans="2:2" ht="12.75"/>
    <row r="382" spans="2:2" ht="12.75"/>
    <row r="383" spans="2:2" ht="12.75"/>
    <row r="384" spans="2:2" ht="12.75"/>
    <row r="385" ht="12.75"/>
    <row r="386" ht="12.75"/>
    <row r="388" ht="12.75"/>
  </sheetData>
  <mergeCells count="4">
    <mergeCell ref="A12:A14"/>
    <mergeCell ref="B12:B14"/>
    <mergeCell ref="E12:E14"/>
    <mergeCell ref="F12:F14"/>
  </mergeCells>
  <conditionalFormatting sqref="A10:A11">
    <cfRule type="cellIs" dxfId="5" priority="2" stopIfTrue="1" operator="equal">
      <formula>0</formula>
    </cfRule>
  </conditionalFormatting>
  <printOptions horizontalCentered="1"/>
  <pageMargins left="0.31496062992125984" right="0.31496062992125984" top="0.94488188976377963" bottom="0.35433070866141736" header="0.31496062992125984" footer="0.31496062992125984"/>
  <pageSetup paperSize="9" fitToHeight="0" orientation="landscape" r:id="rId1"/>
  <rowBreaks count="2" manualBreakCount="2">
    <brk id="301" max="17" man="1"/>
    <brk id="347" max="17" man="1"/>
  </rowBreaks>
</worksheet>
</file>

<file path=xl/worksheets/sheet9.xml><?xml version="1.0" encoding="utf-8"?>
<worksheet xmlns="http://schemas.openxmlformats.org/spreadsheetml/2006/main" xmlns:r="http://schemas.openxmlformats.org/officeDocument/2006/relationships">
  <sheetPr>
    <pageSetUpPr fitToPage="1"/>
  </sheetPr>
  <dimension ref="A1:E230"/>
  <sheetViews>
    <sheetView view="pageBreakPreview" zoomScale="75" zoomScaleNormal="75" zoomScaleSheetLayoutView="75" workbookViewId="0">
      <pane ySplit="14" topLeftCell="A15" activePane="bottomLeft" state="frozen"/>
      <selection activeCell="I1" sqref="I1"/>
      <selection pane="bottomLeft"/>
    </sheetView>
  </sheetViews>
  <sheetFormatPr defaultColWidth="9.21875" defaultRowHeight="15"/>
  <cols>
    <col min="1" max="1" width="9.21875" style="81"/>
    <col min="2" max="2" width="34.6640625" style="81" customWidth="1"/>
    <col min="3" max="3" width="23" style="81" customWidth="1"/>
    <col min="4" max="4" width="7.33203125" style="81" customWidth="1"/>
    <col min="5" max="5" width="7.44140625" style="81" customWidth="1"/>
    <col min="6" max="16384" width="9.21875" style="81"/>
  </cols>
  <sheetData>
    <row r="1" spans="1:5" ht="15.75">
      <c r="A1" s="78" t="s">
        <v>162</v>
      </c>
      <c r="B1" s="78"/>
      <c r="C1" s="101"/>
      <c r="D1" s="3"/>
      <c r="E1" s="2"/>
    </row>
    <row r="2" spans="1:5" ht="15.75">
      <c r="A2" s="78" t="s">
        <v>163</v>
      </c>
      <c r="B2" s="78"/>
      <c r="C2" s="3"/>
      <c r="D2" s="3"/>
      <c r="E2" s="2"/>
    </row>
    <row r="3" spans="1:5" ht="15.75">
      <c r="A3" s="78"/>
      <c r="B3" s="78"/>
      <c r="C3" s="50"/>
      <c r="D3" s="18"/>
      <c r="E3" s="19"/>
    </row>
    <row r="4" spans="1:5" ht="15.75">
      <c r="A4" s="78" t="s">
        <v>164</v>
      </c>
      <c r="B4" s="78"/>
      <c r="C4" s="50"/>
      <c r="D4" s="18"/>
      <c r="E4" s="19"/>
    </row>
    <row r="5" spans="1:5" ht="15.75">
      <c r="A5" s="78" t="s">
        <v>1812</v>
      </c>
      <c r="B5" s="78"/>
      <c r="C5" s="9"/>
      <c r="D5" s="18"/>
      <c r="E5" s="19"/>
    </row>
    <row r="6" spans="1:5">
      <c r="A6" s="9"/>
      <c r="B6" s="9"/>
      <c r="C6" s="9"/>
      <c r="D6" s="18"/>
      <c r="E6" s="19"/>
    </row>
    <row r="7" spans="1:5" ht="15.75">
      <c r="B7" s="1172" t="s">
        <v>1863</v>
      </c>
      <c r="C7" s="1172"/>
      <c r="D7" s="1016"/>
      <c r="E7" s="1016"/>
    </row>
    <row r="8" spans="1:5" ht="15.6" customHeight="1">
      <c r="B8" s="1173" t="s">
        <v>19</v>
      </c>
      <c r="C8" s="1173"/>
      <c r="D8" s="1015"/>
      <c r="E8" s="1015"/>
    </row>
    <row r="9" spans="1:5" ht="15.75" customHeight="1">
      <c r="A9" s="136"/>
      <c r="B9" s="1174"/>
      <c r="C9" s="1174"/>
      <c r="D9" s="1174"/>
      <c r="E9" s="136"/>
    </row>
    <row r="10" spans="1:5" ht="15.75" customHeight="1">
      <c r="A10" s="109"/>
      <c r="B10" s="109" t="s">
        <v>1864</v>
      </c>
      <c r="C10" s="137"/>
      <c r="D10" s="138"/>
      <c r="E10" s="138"/>
    </row>
    <row r="11" spans="1:5" ht="15.6" customHeight="1">
      <c r="A11" s="1175" t="s">
        <v>2</v>
      </c>
      <c r="B11" s="1178" t="s">
        <v>1890</v>
      </c>
      <c r="C11" s="1179"/>
      <c r="D11" s="1179" t="s">
        <v>21</v>
      </c>
      <c r="E11" s="1171" t="s">
        <v>22</v>
      </c>
    </row>
    <row r="12" spans="1:5" ht="15.6" customHeight="1">
      <c r="A12" s="1176"/>
      <c r="B12" s="1132"/>
      <c r="C12" s="1180"/>
      <c r="D12" s="1180"/>
      <c r="E12" s="1111"/>
    </row>
    <row r="13" spans="1:5">
      <c r="A13" s="1176"/>
      <c r="B13" s="1132"/>
      <c r="C13" s="1180"/>
      <c r="D13" s="1180"/>
      <c r="E13" s="1111"/>
    </row>
    <row r="14" spans="1:5" ht="15.75" thickBot="1">
      <c r="A14" s="1177"/>
      <c r="B14" s="1133"/>
      <c r="C14" s="1181"/>
      <c r="D14" s="1181"/>
      <c r="E14" s="1106"/>
    </row>
    <row r="15" spans="1:5" ht="15.75" thickTop="1">
      <c r="A15" s="218"/>
      <c r="B15" s="490"/>
      <c r="C15" s="491"/>
      <c r="D15" s="492"/>
      <c r="E15" s="492"/>
    </row>
    <row r="16" spans="1:5">
      <c r="A16" s="421">
        <v>1</v>
      </c>
      <c r="B16" s="520" t="s">
        <v>1299</v>
      </c>
      <c r="C16" s="448"/>
      <c r="D16" s="405" t="s">
        <v>703</v>
      </c>
      <c r="E16" s="449">
        <v>1</v>
      </c>
    </row>
    <row r="17" spans="1:5">
      <c r="A17" s="414" t="s">
        <v>1557</v>
      </c>
      <c r="B17" s="375" t="s">
        <v>749</v>
      </c>
      <c r="C17" s="376" t="s">
        <v>750</v>
      </c>
      <c r="D17" s="444" t="s">
        <v>703</v>
      </c>
      <c r="E17" s="445">
        <v>1</v>
      </c>
    </row>
    <row r="18" spans="1:5">
      <c r="A18" s="447" t="s">
        <v>1558</v>
      </c>
      <c r="B18" s="375" t="s">
        <v>751</v>
      </c>
      <c r="C18" s="376" t="s">
        <v>752</v>
      </c>
      <c r="D18" s="444" t="s">
        <v>703</v>
      </c>
      <c r="E18" s="445">
        <v>1</v>
      </c>
    </row>
    <row r="19" spans="1:5">
      <c r="A19" s="414" t="s">
        <v>1559</v>
      </c>
      <c r="B19" s="375" t="s">
        <v>751</v>
      </c>
      <c r="C19" s="376" t="s">
        <v>753</v>
      </c>
      <c r="D19" s="444" t="s">
        <v>23</v>
      </c>
      <c r="E19" s="445">
        <v>3</v>
      </c>
    </row>
    <row r="20" spans="1:5">
      <c r="A20" s="447" t="s">
        <v>1560</v>
      </c>
      <c r="B20" s="375" t="s">
        <v>751</v>
      </c>
      <c r="C20" s="376" t="s">
        <v>754</v>
      </c>
      <c r="D20" s="444" t="s">
        <v>23</v>
      </c>
      <c r="E20" s="445">
        <v>2</v>
      </c>
    </row>
    <row r="21" spans="1:5">
      <c r="A21" s="414" t="s">
        <v>1561</v>
      </c>
      <c r="B21" s="375" t="s">
        <v>751</v>
      </c>
      <c r="C21" s="376" t="s">
        <v>755</v>
      </c>
      <c r="D21" s="444" t="s">
        <v>23</v>
      </c>
      <c r="E21" s="445">
        <v>1</v>
      </c>
    </row>
    <row r="22" spans="1:5">
      <c r="A22" s="447" t="s">
        <v>1562</v>
      </c>
      <c r="B22" s="375" t="s">
        <v>751</v>
      </c>
      <c r="C22" s="376" t="s">
        <v>756</v>
      </c>
      <c r="D22" s="444" t="s">
        <v>23</v>
      </c>
      <c r="E22" s="445">
        <v>1</v>
      </c>
    </row>
    <row r="23" spans="1:5">
      <c r="A23" s="414" t="s">
        <v>1563</v>
      </c>
      <c r="B23" s="375" t="s">
        <v>751</v>
      </c>
      <c r="C23" s="376" t="s">
        <v>757</v>
      </c>
      <c r="D23" s="444" t="s">
        <v>23</v>
      </c>
      <c r="E23" s="445">
        <v>6</v>
      </c>
    </row>
    <row r="24" spans="1:5">
      <c r="A24" s="447" t="s">
        <v>1564</v>
      </c>
      <c r="B24" s="375" t="s">
        <v>751</v>
      </c>
      <c r="C24" s="376" t="s">
        <v>758</v>
      </c>
      <c r="D24" s="444" t="s">
        <v>23</v>
      </c>
      <c r="E24" s="445">
        <v>1</v>
      </c>
    </row>
    <row r="25" spans="1:5">
      <c r="A25" s="414" t="s">
        <v>1565</v>
      </c>
      <c r="B25" s="375" t="s">
        <v>759</v>
      </c>
      <c r="C25" s="377" t="s">
        <v>760</v>
      </c>
      <c r="D25" s="444" t="s">
        <v>703</v>
      </c>
      <c r="E25" s="445">
        <v>1</v>
      </c>
    </row>
    <row r="26" spans="1:5">
      <c r="A26" s="447" t="s">
        <v>1566</v>
      </c>
      <c r="B26" s="375" t="s">
        <v>761</v>
      </c>
      <c r="C26" s="377"/>
      <c r="D26" s="444" t="s">
        <v>703</v>
      </c>
      <c r="E26" s="445">
        <v>1</v>
      </c>
    </row>
    <row r="27" spans="1:5">
      <c r="A27" s="414" t="s">
        <v>1567</v>
      </c>
      <c r="B27" s="375" t="s">
        <v>54</v>
      </c>
      <c r="C27" s="376"/>
      <c r="D27" s="444" t="s">
        <v>703</v>
      </c>
      <c r="E27" s="445">
        <v>1</v>
      </c>
    </row>
    <row r="28" spans="1:5">
      <c r="A28" s="421">
        <v>2</v>
      </c>
      <c r="B28" s="520" t="s">
        <v>1298</v>
      </c>
      <c r="C28" s="448"/>
      <c r="D28" s="405" t="s">
        <v>703</v>
      </c>
      <c r="E28" s="449">
        <v>1</v>
      </c>
    </row>
    <row r="29" spans="1:5">
      <c r="A29" s="414" t="s">
        <v>1568</v>
      </c>
      <c r="B29" s="379" t="s">
        <v>762</v>
      </c>
      <c r="C29" s="376" t="s">
        <v>750</v>
      </c>
      <c r="D29" s="444" t="s">
        <v>703</v>
      </c>
      <c r="E29" s="445">
        <v>1</v>
      </c>
    </row>
    <row r="30" spans="1:5">
      <c r="A30" s="447" t="s">
        <v>1569</v>
      </c>
      <c r="B30" s="379" t="s">
        <v>763</v>
      </c>
      <c r="C30" s="377" t="s">
        <v>764</v>
      </c>
      <c r="D30" s="444" t="s">
        <v>23</v>
      </c>
      <c r="E30" s="445">
        <v>1</v>
      </c>
    </row>
    <row r="31" spans="1:5">
      <c r="A31" s="414" t="s">
        <v>1570</v>
      </c>
      <c r="B31" s="379" t="s">
        <v>751</v>
      </c>
      <c r="C31" s="377" t="s">
        <v>765</v>
      </c>
      <c r="D31" s="444" t="s">
        <v>23</v>
      </c>
      <c r="E31" s="445">
        <v>1</v>
      </c>
    </row>
    <row r="32" spans="1:5">
      <c r="A32" s="447" t="s">
        <v>1571</v>
      </c>
      <c r="B32" s="379" t="s">
        <v>751</v>
      </c>
      <c r="C32" s="377" t="s">
        <v>754</v>
      </c>
      <c r="D32" s="444" t="s">
        <v>23</v>
      </c>
      <c r="E32" s="445">
        <v>13</v>
      </c>
    </row>
    <row r="33" spans="1:5">
      <c r="A33" s="414" t="s">
        <v>1572</v>
      </c>
      <c r="B33" s="379" t="s">
        <v>751</v>
      </c>
      <c r="C33" s="377" t="s">
        <v>766</v>
      </c>
      <c r="D33" s="444" t="s">
        <v>23</v>
      </c>
      <c r="E33" s="445">
        <v>8</v>
      </c>
    </row>
    <row r="34" spans="1:5">
      <c r="A34" s="447" t="s">
        <v>1573</v>
      </c>
      <c r="B34" s="379" t="s">
        <v>751</v>
      </c>
      <c r="C34" s="377" t="s">
        <v>767</v>
      </c>
      <c r="D34" s="444" t="s">
        <v>23</v>
      </c>
      <c r="E34" s="445">
        <v>1</v>
      </c>
    </row>
    <row r="35" spans="1:5">
      <c r="A35" s="414" t="s">
        <v>1574</v>
      </c>
      <c r="B35" s="379" t="s">
        <v>751</v>
      </c>
      <c r="C35" s="377" t="s">
        <v>768</v>
      </c>
      <c r="D35" s="444" t="s">
        <v>23</v>
      </c>
      <c r="E35" s="445">
        <v>3</v>
      </c>
    </row>
    <row r="36" spans="1:5">
      <c r="A36" s="447" t="s">
        <v>1575</v>
      </c>
      <c r="B36" s="379" t="s">
        <v>751</v>
      </c>
      <c r="C36" s="377" t="s">
        <v>757</v>
      </c>
      <c r="D36" s="444" t="s">
        <v>23</v>
      </c>
      <c r="E36" s="445">
        <v>1</v>
      </c>
    </row>
    <row r="37" spans="1:5">
      <c r="A37" s="414" t="s">
        <v>1576</v>
      </c>
      <c r="B37" s="379" t="s">
        <v>769</v>
      </c>
      <c r="C37" s="377" t="s">
        <v>770</v>
      </c>
      <c r="D37" s="444" t="s">
        <v>23</v>
      </c>
      <c r="E37" s="445">
        <v>4</v>
      </c>
    </row>
    <row r="38" spans="1:5">
      <c r="A38" s="447" t="s">
        <v>1577</v>
      </c>
      <c r="B38" s="379" t="s">
        <v>769</v>
      </c>
      <c r="C38" s="377" t="s">
        <v>771</v>
      </c>
      <c r="D38" s="444" t="s">
        <v>23</v>
      </c>
      <c r="E38" s="445">
        <v>4</v>
      </c>
    </row>
    <row r="39" spans="1:5">
      <c r="A39" s="414" t="s">
        <v>1578</v>
      </c>
      <c r="B39" s="375" t="s">
        <v>158</v>
      </c>
      <c r="C39" s="376" t="s">
        <v>772</v>
      </c>
      <c r="D39" s="444" t="s">
        <v>23</v>
      </c>
      <c r="E39" s="445">
        <v>9</v>
      </c>
    </row>
    <row r="40" spans="1:5">
      <c r="A40" s="447" t="s">
        <v>1579</v>
      </c>
      <c r="B40" s="375" t="s">
        <v>773</v>
      </c>
      <c r="C40" s="376" t="s">
        <v>774</v>
      </c>
      <c r="D40" s="444" t="s">
        <v>23</v>
      </c>
      <c r="E40" s="445">
        <v>1</v>
      </c>
    </row>
    <row r="41" spans="1:5">
      <c r="A41" s="414" t="s">
        <v>1580</v>
      </c>
      <c r="B41" s="375" t="s">
        <v>775</v>
      </c>
      <c r="C41" s="380" t="s">
        <v>776</v>
      </c>
      <c r="D41" s="444" t="s">
        <v>703</v>
      </c>
      <c r="E41" s="445">
        <v>1</v>
      </c>
    </row>
    <row r="42" spans="1:5">
      <c r="A42" s="447" t="s">
        <v>1581</v>
      </c>
      <c r="B42" s="379" t="s">
        <v>759</v>
      </c>
      <c r="C42" s="377" t="s">
        <v>777</v>
      </c>
      <c r="D42" s="444" t="s">
        <v>703</v>
      </c>
      <c r="E42" s="445">
        <v>1</v>
      </c>
    </row>
    <row r="43" spans="1:5">
      <c r="A43" s="414" t="s">
        <v>1582</v>
      </c>
      <c r="B43" s="379" t="s">
        <v>54</v>
      </c>
      <c r="C43" s="376"/>
      <c r="D43" s="444" t="s">
        <v>703</v>
      </c>
      <c r="E43" s="445">
        <v>1</v>
      </c>
    </row>
    <row r="44" spans="1:5">
      <c r="A44" s="421">
        <v>3</v>
      </c>
      <c r="B44" s="520" t="s">
        <v>1297</v>
      </c>
      <c r="C44" s="448"/>
      <c r="D44" s="405" t="s">
        <v>703</v>
      </c>
      <c r="E44" s="449">
        <v>1</v>
      </c>
    </row>
    <row r="45" spans="1:5">
      <c r="A45" s="447" t="s">
        <v>1583</v>
      </c>
      <c r="B45" s="379" t="s">
        <v>762</v>
      </c>
      <c r="C45" s="376" t="s">
        <v>750</v>
      </c>
      <c r="D45" s="444" t="s">
        <v>703</v>
      </c>
      <c r="E45" s="445">
        <v>1</v>
      </c>
    </row>
    <row r="46" spans="1:5">
      <c r="A46" s="447" t="s">
        <v>1584</v>
      </c>
      <c r="B46" s="379" t="s">
        <v>763</v>
      </c>
      <c r="C46" s="377" t="s">
        <v>764</v>
      </c>
      <c r="D46" s="444" t="s">
        <v>23</v>
      </c>
      <c r="E46" s="445">
        <v>1</v>
      </c>
    </row>
    <row r="47" spans="1:5">
      <c r="A47" s="447" t="s">
        <v>1585</v>
      </c>
      <c r="B47" s="379" t="s">
        <v>751</v>
      </c>
      <c r="C47" s="377" t="s">
        <v>754</v>
      </c>
      <c r="D47" s="444" t="s">
        <v>23</v>
      </c>
      <c r="E47" s="445">
        <v>6</v>
      </c>
    </row>
    <row r="48" spans="1:5">
      <c r="A48" s="447" t="s">
        <v>1586</v>
      </c>
      <c r="B48" s="379" t="s">
        <v>751</v>
      </c>
      <c r="C48" s="377" t="s">
        <v>766</v>
      </c>
      <c r="D48" s="444" t="s">
        <v>23</v>
      </c>
      <c r="E48" s="445">
        <v>7</v>
      </c>
    </row>
    <row r="49" spans="1:5">
      <c r="A49" s="447" t="s">
        <v>1587</v>
      </c>
      <c r="B49" s="379" t="s">
        <v>751</v>
      </c>
      <c r="C49" s="377" t="s">
        <v>767</v>
      </c>
      <c r="D49" s="444" t="s">
        <v>23</v>
      </c>
      <c r="E49" s="445">
        <v>3</v>
      </c>
    </row>
    <row r="50" spans="1:5">
      <c r="A50" s="447" t="s">
        <v>1588</v>
      </c>
      <c r="B50" s="379" t="s">
        <v>751</v>
      </c>
      <c r="C50" s="377" t="s">
        <v>757</v>
      </c>
      <c r="D50" s="444" t="s">
        <v>23</v>
      </c>
      <c r="E50" s="445">
        <v>1</v>
      </c>
    </row>
    <row r="51" spans="1:5">
      <c r="A51" s="447" t="s">
        <v>1589</v>
      </c>
      <c r="B51" s="379" t="s">
        <v>769</v>
      </c>
      <c r="C51" s="377" t="s">
        <v>770</v>
      </c>
      <c r="D51" s="444" t="s">
        <v>23</v>
      </c>
      <c r="E51" s="445">
        <v>1</v>
      </c>
    </row>
    <row r="52" spans="1:5">
      <c r="A52" s="447" t="s">
        <v>1590</v>
      </c>
      <c r="B52" s="379" t="s">
        <v>769</v>
      </c>
      <c r="C52" s="377" t="s">
        <v>771</v>
      </c>
      <c r="D52" s="444" t="s">
        <v>23</v>
      </c>
      <c r="E52" s="445">
        <v>10</v>
      </c>
    </row>
    <row r="53" spans="1:5">
      <c r="A53" s="447" t="s">
        <v>1591</v>
      </c>
      <c r="B53" s="375" t="s">
        <v>158</v>
      </c>
      <c r="C53" s="376" t="s">
        <v>772</v>
      </c>
      <c r="D53" s="444" t="s">
        <v>23</v>
      </c>
      <c r="E53" s="445">
        <v>6</v>
      </c>
    </row>
    <row r="54" spans="1:5">
      <c r="A54" s="447" t="s">
        <v>1592</v>
      </c>
      <c r="B54" s="375" t="s">
        <v>773</v>
      </c>
      <c r="C54" s="376" t="s">
        <v>774</v>
      </c>
      <c r="D54" s="444" t="s">
        <v>23</v>
      </c>
      <c r="E54" s="445">
        <v>3</v>
      </c>
    </row>
    <row r="55" spans="1:5">
      <c r="A55" s="447" t="s">
        <v>1593</v>
      </c>
      <c r="B55" s="379" t="s">
        <v>759</v>
      </c>
      <c r="C55" s="377" t="s">
        <v>777</v>
      </c>
      <c r="D55" s="444" t="s">
        <v>703</v>
      </c>
      <c r="E55" s="445">
        <v>1</v>
      </c>
    </row>
    <row r="56" spans="1:5">
      <c r="A56" s="447" t="s">
        <v>1594</v>
      </c>
      <c r="B56" s="379" t="s">
        <v>54</v>
      </c>
      <c r="C56" s="376"/>
      <c r="D56" s="444" t="s">
        <v>703</v>
      </c>
      <c r="E56" s="445">
        <v>1</v>
      </c>
    </row>
    <row r="57" spans="1:5">
      <c r="A57" s="421">
        <v>4</v>
      </c>
      <c r="B57" s="520" t="s">
        <v>1300</v>
      </c>
      <c r="C57" s="448"/>
      <c r="D57" s="450" t="s">
        <v>703</v>
      </c>
      <c r="E57" s="452">
        <v>1</v>
      </c>
    </row>
    <row r="58" spans="1:5">
      <c r="A58" s="447" t="s">
        <v>1595</v>
      </c>
      <c r="B58" s="379" t="s">
        <v>762</v>
      </c>
      <c r="C58" s="376" t="s">
        <v>750</v>
      </c>
      <c r="D58" s="446" t="s">
        <v>703</v>
      </c>
      <c r="E58" s="451">
        <v>1</v>
      </c>
    </row>
    <row r="59" spans="1:5">
      <c r="A59" s="447" t="s">
        <v>1596</v>
      </c>
      <c r="B59" s="379" t="s">
        <v>763</v>
      </c>
      <c r="C59" s="377" t="s">
        <v>764</v>
      </c>
      <c r="D59" s="446" t="s">
        <v>23</v>
      </c>
      <c r="E59" s="451">
        <v>1</v>
      </c>
    </row>
    <row r="60" spans="1:5">
      <c r="A60" s="447" t="s">
        <v>1597</v>
      </c>
      <c r="B60" s="379" t="s">
        <v>751</v>
      </c>
      <c r="C60" s="377" t="s">
        <v>765</v>
      </c>
      <c r="D60" s="446" t="s">
        <v>23</v>
      </c>
      <c r="E60" s="451">
        <v>1</v>
      </c>
    </row>
    <row r="61" spans="1:5">
      <c r="A61" s="447" t="s">
        <v>1598</v>
      </c>
      <c r="B61" s="379" t="s">
        <v>751</v>
      </c>
      <c r="C61" s="377" t="s">
        <v>754</v>
      </c>
      <c r="D61" s="446" t="s">
        <v>23</v>
      </c>
      <c r="E61" s="451">
        <v>8</v>
      </c>
    </row>
    <row r="62" spans="1:5">
      <c r="A62" s="447" t="s">
        <v>1599</v>
      </c>
      <c r="B62" s="379" t="s">
        <v>751</v>
      </c>
      <c r="C62" s="377" t="s">
        <v>766</v>
      </c>
      <c r="D62" s="446" t="s">
        <v>23</v>
      </c>
      <c r="E62" s="451">
        <v>11</v>
      </c>
    </row>
    <row r="63" spans="1:5">
      <c r="A63" s="447" t="s">
        <v>1600</v>
      </c>
      <c r="B63" s="379" t="s">
        <v>751</v>
      </c>
      <c r="C63" s="377" t="s">
        <v>767</v>
      </c>
      <c r="D63" s="446" t="s">
        <v>23</v>
      </c>
      <c r="E63" s="451">
        <v>6</v>
      </c>
    </row>
    <row r="64" spans="1:5">
      <c r="A64" s="447" t="s">
        <v>1601</v>
      </c>
      <c r="B64" s="379" t="s">
        <v>751</v>
      </c>
      <c r="C64" s="377" t="s">
        <v>757</v>
      </c>
      <c r="D64" s="446" t="s">
        <v>23</v>
      </c>
      <c r="E64" s="451">
        <v>1</v>
      </c>
    </row>
    <row r="65" spans="1:5">
      <c r="A65" s="447" t="s">
        <v>1602</v>
      </c>
      <c r="B65" s="379" t="s">
        <v>769</v>
      </c>
      <c r="C65" s="377" t="s">
        <v>771</v>
      </c>
      <c r="D65" s="446" t="s">
        <v>23</v>
      </c>
      <c r="E65" s="451">
        <v>6</v>
      </c>
    </row>
    <row r="66" spans="1:5">
      <c r="A66" s="447" t="s">
        <v>1603</v>
      </c>
      <c r="B66" s="375" t="s">
        <v>158</v>
      </c>
      <c r="C66" s="376" t="s">
        <v>772</v>
      </c>
      <c r="D66" s="446" t="s">
        <v>23</v>
      </c>
      <c r="E66" s="451">
        <v>8</v>
      </c>
    </row>
    <row r="67" spans="1:5">
      <c r="A67" s="447" t="s">
        <v>1604</v>
      </c>
      <c r="B67" s="375" t="s">
        <v>773</v>
      </c>
      <c r="C67" s="376" t="s">
        <v>774</v>
      </c>
      <c r="D67" s="446" t="s">
        <v>23</v>
      </c>
      <c r="E67" s="451">
        <v>6</v>
      </c>
    </row>
    <row r="68" spans="1:5">
      <c r="A68" s="447" t="s">
        <v>1605</v>
      </c>
      <c r="B68" s="379" t="s">
        <v>759</v>
      </c>
      <c r="C68" s="377" t="s">
        <v>777</v>
      </c>
      <c r="D68" s="446" t="s">
        <v>703</v>
      </c>
      <c r="E68" s="451">
        <v>1</v>
      </c>
    </row>
    <row r="69" spans="1:5">
      <c r="A69" s="447" t="s">
        <v>1606</v>
      </c>
      <c r="B69" s="379" t="s">
        <v>54</v>
      </c>
      <c r="C69" s="376"/>
      <c r="D69" s="446" t="s">
        <v>703</v>
      </c>
      <c r="E69" s="451">
        <v>1</v>
      </c>
    </row>
    <row r="70" spans="1:5">
      <c r="A70" s="421">
        <v>5</v>
      </c>
      <c r="B70" s="520" t="s">
        <v>1301</v>
      </c>
      <c r="C70" s="448"/>
      <c r="D70" s="450" t="s">
        <v>703</v>
      </c>
      <c r="E70" s="452">
        <v>1</v>
      </c>
    </row>
    <row r="71" spans="1:5">
      <c r="A71" s="447" t="s">
        <v>1546</v>
      </c>
      <c r="B71" s="379" t="s">
        <v>762</v>
      </c>
      <c r="C71" s="376" t="s">
        <v>750</v>
      </c>
      <c r="D71" s="446" t="s">
        <v>703</v>
      </c>
      <c r="E71" s="451">
        <v>1</v>
      </c>
    </row>
    <row r="72" spans="1:5">
      <c r="A72" s="447" t="s">
        <v>1547</v>
      </c>
      <c r="B72" s="379" t="s">
        <v>763</v>
      </c>
      <c r="C72" s="377" t="s">
        <v>764</v>
      </c>
      <c r="D72" s="446" t="s">
        <v>23</v>
      </c>
      <c r="E72" s="451">
        <v>1</v>
      </c>
    </row>
    <row r="73" spans="1:5">
      <c r="A73" s="447" t="s">
        <v>1548</v>
      </c>
      <c r="B73" s="379" t="s">
        <v>751</v>
      </c>
      <c r="C73" s="377" t="s">
        <v>754</v>
      </c>
      <c r="D73" s="446" t="s">
        <v>23</v>
      </c>
      <c r="E73" s="451">
        <v>6</v>
      </c>
    </row>
    <row r="74" spans="1:5">
      <c r="A74" s="447" t="s">
        <v>1549</v>
      </c>
      <c r="B74" s="379" t="s">
        <v>751</v>
      </c>
      <c r="C74" s="377" t="s">
        <v>766</v>
      </c>
      <c r="D74" s="446" t="s">
        <v>23</v>
      </c>
      <c r="E74" s="451">
        <v>11</v>
      </c>
    </row>
    <row r="75" spans="1:5">
      <c r="A75" s="447" t="s">
        <v>1550</v>
      </c>
      <c r="B75" s="379" t="s">
        <v>751</v>
      </c>
      <c r="C75" s="377" t="s">
        <v>767</v>
      </c>
      <c r="D75" s="446" t="s">
        <v>23</v>
      </c>
      <c r="E75" s="451">
        <v>6</v>
      </c>
    </row>
    <row r="76" spans="1:5">
      <c r="A76" s="447" t="s">
        <v>1551</v>
      </c>
      <c r="B76" s="379" t="s">
        <v>751</v>
      </c>
      <c r="C76" s="377" t="s">
        <v>757</v>
      </c>
      <c r="D76" s="446" t="s">
        <v>23</v>
      </c>
      <c r="E76" s="451">
        <v>1</v>
      </c>
    </row>
    <row r="77" spans="1:5">
      <c r="A77" s="447" t="s">
        <v>1552</v>
      </c>
      <c r="B77" s="379" t="s">
        <v>769</v>
      </c>
      <c r="C77" s="377" t="s">
        <v>771</v>
      </c>
      <c r="D77" s="446" t="s">
        <v>23</v>
      </c>
      <c r="E77" s="451">
        <v>7</v>
      </c>
    </row>
    <row r="78" spans="1:5">
      <c r="A78" s="447" t="s">
        <v>1553</v>
      </c>
      <c r="B78" s="375" t="s">
        <v>158</v>
      </c>
      <c r="C78" s="376" t="s">
        <v>772</v>
      </c>
      <c r="D78" s="446" t="s">
        <v>23</v>
      </c>
      <c r="E78" s="451">
        <v>6</v>
      </c>
    </row>
    <row r="79" spans="1:5">
      <c r="A79" s="447" t="s">
        <v>1554</v>
      </c>
      <c r="B79" s="375" t="s">
        <v>773</v>
      </c>
      <c r="C79" s="376" t="s">
        <v>774</v>
      </c>
      <c r="D79" s="446" t="s">
        <v>23</v>
      </c>
      <c r="E79" s="451">
        <v>6</v>
      </c>
    </row>
    <row r="80" spans="1:5">
      <c r="A80" s="447" t="s">
        <v>1555</v>
      </c>
      <c r="B80" s="379" t="s">
        <v>759</v>
      </c>
      <c r="C80" s="377" t="s">
        <v>777</v>
      </c>
      <c r="D80" s="446" t="s">
        <v>703</v>
      </c>
      <c r="E80" s="451">
        <v>1</v>
      </c>
    </row>
    <row r="81" spans="1:5">
      <c r="A81" s="447" t="s">
        <v>1556</v>
      </c>
      <c r="B81" s="379" t="s">
        <v>54</v>
      </c>
      <c r="C81" s="376"/>
      <c r="D81" s="446" t="s">
        <v>703</v>
      </c>
      <c r="E81" s="451">
        <v>1</v>
      </c>
    </row>
    <row r="82" spans="1:5">
      <c r="A82" s="421">
        <v>6</v>
      </c>
      <c r="B82" s="520" t="s">
        <v>1302</v>
      </c>
      <c r="C82" s="448"/>
      <c r="D82" s="450" t="s">
        <v>703</v>
      </c>
      <c r="E82" s="452">
        <v>1</v>
      </c>
    </row>
    <row r="83" spans="1:5">
      <c r="A83" s="447" t="s">
        <v>1607</v>
      </c>
      <c r="B83" s="379" t="s">
        <v>762</v>
      </c>
      <c r="C83" s="376" t="s">
        <v>750</v>
      </c>
      <c r="D83" s="446" t="s">
        <v>703</v>
      </c>
      <c r="E83" s="451">
        <v>1</v>
      </c>
    </row>
    <row r="84" spans="1:5">
      <c r="A84" s="447" t="s">
        <v>1608</v>
      </c>
      <c r="B84" s="379" t="s">
        <v>763</v>
      </c>
      <c r="C84" s="377" t="s">
        <v>764</v>
      </c>
      <c r="D84" s="446" t="s">
        <v>23</v>
      </c>
      <c r="E84" s="451">
        <v>1</v>
      </c>
    </row>
    <row r="85" spans="1:5">
      <c r="A85" s="447" t="s">
        <v>1609</v>
      </c>
      <c r="B85" s="379" t="s">
        <v>751</v>
      </c>
      <c r="C85" s="377" t="s">
        <v>765</v>
      </c>
      <c r="D85" s="446" t="s">
        <v>23</v>
      </c>
      <c r="E85" s="451">
        <v>1</v>
      </c>
    </row>
    <row r="86" spans="1:5">
      <c r="A86" s="447" t="s">
        <v>1610</v>
      </c>
      <c r="B86" s="379" t="s">
        <v>751</v>
      </c>
      <c r="C86" s="377" t="s">
        <v>754</v>
      </c>
      <c r="D86" s="446" t="s">
        <v>23</v>
      </c>
      <c r="E86" s="451">
        <v>9</v>
      </c>
    </row>
    <row r="87" spans="1:5">
      <c r="A87" s="447" t="s">
        <v>1611</v>
      </c>
      <c r="B87" s="379" t="s">
        <v>751</v>
      </c>
      <c r="C87" s="377" t="s">
        <v>766</v>
      </c>
      <c r="D87" s="446" t="s">
        <v>23</v>
      </c>
      <c r="E87" s="451">
        <v>11</v>
      </c>
    </row>
    <row r="88" spans="1:5">
      <c r="A88" s="447" t="s">
        <v>1612</v>
      </c>
      <c r="B88" s="379" t="s">
        <v>751</v>
      </c>
      <c r="C88" s="377" t="s">
        <v>767</v>
      </c>
      <c r="D88" s="446" t="s">
        <v>23</v>
      </c>
      <c r="E88" s="451">
        <v>6</v>
      </c>
    </row>
    <row r="89" spans="1:5">
      <c r="A89" s="447" t="s">
        <v>1613</v>
      </c>
      <c r="B89" s="379" t="s">
        <v>751</v>
      </c>
      <c r="C89" s="377" t="s">
        <v>757</v>
      </c>
      <c r="D89" s="446" t="s">
        <v>23</v>
      </c>
      <c r="E89" s="451">
        <v>1</v>
      </c>
    </row>
    <row r="90" spans="1:5">
      <c r="A90" s="447" t="s">
        <v>1614</v>
      </c>
      <c r="B90" s="379" t="s">
        <v>769</v>
      </c>
      <c r="C90" s="377" t="s">
        <v>771</v>
      </c>
      <c r="D90" s="446" t="s">
        <v>23</v>
      </c>
      <c r="E90" s="451">
        <v>6</v>
      </c>
    </row>
    <row r="91" spans="1:5">
      <c r="A91" s="447" t="s">
        <v>1615</v>
      </c>
      <c r="B91" s="375" t="s">
        <v>158</v>
      </c>
      <c r="C91" s="376" t="s">
        <v>772</v>
      </c>
      <c r="D91" s="446" t="s">
        <v>23</v>
      </c>
      <c r="E91" s="451">
        <v>8</v>
      </c>
    </row>
    <row r="92" spans="1:5">
      <c r="A92" s="447" t="s">
        <v>1616</v>
      </c>
      <c r="B92" s="375" t="s">
        <v>773</v>
      </c>
      <c r="C92" s="376" t="s">
        <v>774</v>
      </c>
      <c r="D92" s="446" t="s">
        <v>23</v>
      </c>
      <c r="E92" s="451">
        <v>6</v>
      </c>
    </row>
    <row r="93" spans="1:5">
      <c r="A93" s="447" t="s">
        <v>1617</v>
      </c>
      <c r="B93" s="379" t="s">
        <v>759</v>
      </c>
      <c r="C93" s="377" t="s">
        <v>777</v>
      </c>
      <c r="D93" s="446" t="s">
        <v>703</v>
      </c>
      <c r="E93" s="451">
        <v>1</v>
      </c>
    </row>
    <row r="94" spans="1:5">
      <c r="A94" s="447" t="s">
        <v>1618</v>
      </c>
      <c r="B94" s="379" t="s">
        <v>54</v>
      </c>
      <c r="C94" s="376"/>
      <c r="D94" s="446" t="s">
        <v>703</v>
      </c>
      <c r="E94" s="451">
        <v>1</v>
      </c>
    </row>
    <row r="95" spans="1:5">
      <c r="A95" s="421">
        <v>7</v>
      </c>
      <c r="B95" s="520" t="s">
        <v>1303</v>
      </c>
      <c r="C95" s="448"/>
      <c r="D95" s="450" t="s">
        <v>703</v>
      </c>
      <c r="E95" s="452">
        <v>1</v>
      </c>
    </row>
    <row r="96" spans="1:5">
      <c r="A96" s="447" t="s">
        <v>1619</v>
      </c>
      <c r="B96" s="375" t="s">
        <v>749</v>
      </c>
      <c r="C96" s="376" t="s">
        <v>778</v>
      </c>
      <c r="D96" s="446" t="s">
        <v>703</v>
      </c>
      <c r="E96" s="451">
        <v>1</v>
      </c>
    </row>
    <row r="97" spans="1:5">
      <c r="A97" s="447" t="s">
        <v>1620</v>
      </c>
      <c r="B97" s="379" t="s">
        <v>763</v>
      </c>
      <c r="C97" s="377" t="s">
        <v>779</v>
      </c>
      <c r="D97" s="446" t="s">
        <v>23</v>
      </c>
      <c r="E97" s="451">
        <v>1</v>
      </c>
    </row>
    <row r="98" spans="1:5">
      <c r="A98" s="447" t="s">
        <v>1621</v>
      </c>
      <c r="B98" s="379" t="s">
        <v>769</v>
      </c>
      <c r="C98" s="377" t="s">
        <v>770</v>
      </c>
      <c r="D98" s="446" t="s">
        <v>23</v>
      </c>
      <c r="E98" s="451">
        <v>2</v>
      </c>
    </row>
    <row r="99" spans="1:5">
      <c r="A99" s="447" t="s">
        <v>1622</v>
      </c>
      <c r="B99" s="379" t="s">
        <v>751</v>
      </c>
      <c r="C99" s="377" t="s">
        <v>756</v>
      </c>
      <c r="D99" s="446" t="s">
        <v>23</v>
      </c>
      <c r="E99" s="451">
        <v>1</v>
      </c>
    </row>
    <row r="100" spans="1:5">
      <c r="A100" s="447" t="s">
        <v>1623</v>
      </c>
      <c r="B100" s="379" t="s">
        <v>759</v>
      </c>
      <c r="C100" s="377" t="s">
        <v>777</v>
      </c>
      <c r="D100" s="446" t="s">
        <v>703</v>
      </c>
      <c r="E100" s="451">
        <v>1</v>
      </c>
    </row>
    <row r="101" spans="1:5">
      <c r="A101" s="447" t="s">
        <v>1624</v>
      </c>
      <c r="B101" s="379" t="s">
        <v>54</v>
      </c>
      <c r="C101" s="376"/>
      <c r="D101" s="446" t="s">
        <v>703</v>
      </c>
      <c r="E101" s="451">
        <v>1</v>
      </c>
    </row>
    <row r="102" spans="1:5">
      <c r="A102" s="421">
        <v>8</v>
      </c>
      <c r="B102" s="520" t="s">
        <v>1304</v>
      </c>
      <c r="C102" s="448"/>
      <c r="D102" s="450" t="s">
        <v>703</v>
      </c>
      <c r="E102" s="452">
        <v>1</v>
      </c>
    </row>
    <row r="103" spans="1:5">
      <c r="A103" s="447" t="s">
        <v>1625</v>
      </c>
      <c r="B103" s="379" t="s">
        <v>762</v>
      </c>
      <c r="C103" s="376" t="s">
        <v>750</v>
      </c>
      <c r="D103" s="446" t="s">
        <v>703</v>
      </c>
      <c r="E103" s="451">
        <v>1</v>
      </c>
    </row>
    <row r="104" spans="1:5">
      <c r="A104" s="447" t="s">
        <v>1626</v>
      </c>
      <c r="B104" s="379" t="s">
        <v>763</v>
      </c>
      <c r="C104" s="377" t="s">
        <v>764</v>
      </c>
      <c r="D104" s="446" t="s">
        <v>23</v>
      </c>
      <c r="E104" s="451">
        <v>1</v>
      </c>
    </row>
    <row r="105" spans="1:5">
      <c r="A105" s="447" t="s">
        <v>1627</v>
      </c>
      <c r="B105" s="379" t="s">
        <v>751</v>
      </c>
      <c r="C105" s="377" t="s">
        <v>754</v>
      </c>
      <c r="D105" s="446" t="s">
        <v>23</v>
      </c>
      <c r="E105" s="451">
        <v>6</v>
      </c>
    </row>
    <row r="106" spans="1:5">
      <c r="A106" s="447" t="s">
        <v>1628</v>
      </c>
      <c r="B106" s="379" t="s">
        <v>751</v>
      </c>
      <c r="C106" s="377" t="s">
        <v>766</v>
      </c>
      <c r="D106" s="446" t="s">
        <v>23</v>
      </c>
      <c r="E106" s="451">
        <v>11</v>
      </c>
    </row>
    <row r="107" spans="1:5">
      <c r="A107" s="447" t="s">
        <v>1629</v>
      </c>
      <c r="B107" s="379" t="s">
        <v>751</v>
      </c>
      <c r="C107" s="377" t="s">
        <v>767</v>
      </c>
      <c r="D107" s="446" t="s">
        <v>23</v>
      </c>
      <c r="E107" s="451">
        <v>6</v>
      </c>
    </row>
    <row r="108" spans="1:5">
      <c r="A108" s="447" t="s">
        <v>1630</v>
      </c>
      <c r="B108" s="379" t="s">
        <v>751</v>
      </c>
      <c r="C108" s="377" t="s">
        <v>757</v>
      </c>
      <c r="D108" s="446" t="s">
        <v>23</v>
      </c>
      <c r="E108" s="451">
        <v>1</v>
      </c>
    </row>
    <row r="109" spans="1:5">
      <c r="A109" s="447" t="s">
        <v>1631</v>
      </c>
      <c r="B109" s="379" t="s">
        <v>769</v>
      </c>
      <c r="C109" s="377" t="s">
        <v>771</v>
      </c>
      <c r="D109" s="446" t="s">
        <v>23</v>
      </c>
      <c r="E109" s="451">
        <v>7</v>
      </c>
    </row>
    <row r="110" spans="1:5">
      <c r="A110" s="447" t="s">
        <v>1632</v>
      </c>
      <c r="B110" s="375" t="s">
        <v>158</v>
      </c>
      <c r="C110" s="376" t="s">
        <v>772</v>
      </c>
      <c r="D110" s="446" t="s">
        <v>23</v>
      </c>
      <c r="E110" s="451">
        <v>6</v>
      </c>
    </row>
    <row r="111" spans="1:5">
      <c r="A111" s="447" t="s">
        <v>1633</v>
      </c>
      <c r="B111" s="375" t="s">
        <v>773</v>
      </c>
      <c r="C111" s="376" t="s">
        <v>774</v>
      </c>
      <c r="D111" s="446" t="s">
        <v>23</v>
      </c>
      <c r="E111" s="451">
        <v>6</v>
      </c>
    </row>
    <row r="112" spans="1:5">
      <c r="A112" s="447" t="s">
        <v>1634</v>
      </c>
      <c r="B112" s="379" t="s">
        <v>759</v>
      </c>
      <c r="C112" s="377" t="s">
        <v>777</v>
      </c>
      <c r="D112" s="446" t="s">
        <v>703</v>
      </c>
      <c r="E112" s="451">
        <v>1</v>
      </c>
    </row>
    <row r="113" spans="1:5">
      <c r="A113" s="447" t="s">
        <v>1635</v>
      </c>
      <c r="B113" s="379" t="s">
        <v>54</v>
      </c>
      <c r="C113" s="376"/>
      <c r="D113" s="446" t="s">
        <v>703</v>
      </c>
      <c r="E113" s="451">
        <v>1</v>
      </c>
    </row>
    <row r="114" spans="1:5">
      <c r="A114" s="420"/>
      <c r="B114" s="511" t="s">
        <v>1305</v>
      </c>
      <c r="C114" s="453"/>
      <c r="D114" s="454"/>
      <c r="E114" s="455"/>
    </row>
    <row r="115" spans="1:5">
      <c r="A115" s="130">
        <v>9</v>
      </c>
      <c r="B115" s="379" t="s">
        <v>780</v>
      </c>
      <c r="C115" s="380" t="s">
        <v>781</v>
      </c>
      <c r="D115" s="111" t="s">
        <v>24</v>
      </c>
      <c r="E115" s="112">
        <v>15</v>
      </c>
    </row>
    <row r="116" spans="1:5">
      <c r="A116" s="130">
        <f>+A115+1</f>
        <v>10</v>
      </c>
      <c r="B116" s="379" t="s">
        <v>782</v>
      </c>
      <c r="C116" s="380" t="s">
        <v>783</v>
      </c>
      <c r="D116" s="111" t="s">
        <v>23</v>
      </c>
      <c r="E116" s="112">
        <v>18</v>
      </c>
    </row>
    <row r="117" spans="1:5">
      <c r="A117" s="130">
        <f t="shared" ref="A117:A181" si="0">+A116+1</f>
        <v>11</v>
      </c>
      <c r="B117" s="379" t="s">
        <v>784</v>
      </c>
      <c r="C117" s="380" t="s">
        <v>785</v>
      </c>
      <c r="D117" s="111" t="s">
        <v>23</v>
      </c>
      <c r="E117" s="112">
        <v>9</v>
      </c>
    </row>
    <row r="118" spans="1:5">
      <c r="A118" s="130">
        <f t="shared" si="0"/>
        <v>12</v>
      </c>
      <c r="B118" s="379" t="s">
        <v>54</v>
      </c>
      <c r="C118" s="380"/>
      <c r="D118" s="111" t="s">
        <v>703</v>
      </c>
      <c r="E118" s="112">
        <v>1</v>
      </c>
    </row>
    <row r="119" spans="1:5">
      <c r="A119" s="420"/>
      <c r="B119" s="520" t="s">
        <v>1306</v>
      </c>
      <c r="C119" s="448"/>
      <c r="D119" s="454"/>
      <c r="E119" s="455"/>
    </row>
    <row r="120" spans="1:5">
      <c r="A120" s="130">
        <v>13</v>
      </c>
      <c r="B120" s="379" t="s">
        <v>786</v>
      </c>
      <c r="C120" s="382" t="s">
        <v>787</v>
      </c>
      <c r="D120" s="110" t="s">
        <v>23</v>
      </c>
      <c r="E120" s="112">
        <v>10</v>
      </c>
    </row>
    <row r="121" spans="1:5">
      <c r="A121" s="130">
        <f t="shared" si="0"/>
        <v>14</v>
      </c>
      <c r="B121" s="379" t="s">
        <v>786</v>
      </c>
      <c r="C121" s="382" t="s">
        <v>788</v>
      </c>
      <c r="D121" s="110" t="s">
        <v>23</v>
      </c>
      <c r="E121" s="112">
        <v>60</v>
      </c>
    </row>
    <row r="122" spans="1:5">
      <c r="A122" s="130">
        <f t="shared" si="0"/>
        <v>15</v>
      </c>
      <c r="B122" s="379" t="s">
        <v>786</v>
      </c>
      <c r="C122" s="382" t="s">
        <v>789</v>
      </c>
      <c r="D122" s="110" t="s">
        <v>23</v>
      </c>
      <c r="E122" s="112">
        <v>1</v>
      </c>
    </row>
    <row r="123" spans="1:5">
      <c r="A123" s="130">
        <f t="shared" si="0"/>
        <v>16</v>
      </c>
      <c r="B123" s="379" t="s">
        <v>790</v>
      </c>
      <c r="C123" s="382" t="s">
        <v>791</v>
      </c>
      <c r="D123" s="110" t="s">
        <v>23</v>
      </c>
      <c r="E123" s="112">
        <v>747</v>
      </c>
    </row>
    <row r="124" spans="1:5">
      <c r="A124" s="130">
        <f t="shared" si="0"/>
        <v>17</v>
      </c>
      <c r="B124" s="379" t="s">
        <v>790</v>
      </c>
      <c r="C124" s="382" t="s">
        <v>792</v>
      </c>
      <c r="D124" s="110" t="s">
        <v>23</v>
      </c>
      <c r="E124" s="112">
        <v>66</v>
      </c>
    </row>
    <row r="125" spans="1:5">
      <c r="A125" s="130">
        <f t="shared" si="0"/>
        <v>18</v>
      </c>
      <c r="B125" s="379" t="s">
        <v>793</v>
      </c>
      <c r="C125" s="382" t="s">
        <v>794</v>
      </c>
      <c r="D125" s="110" t="s">
        <v>23</v>
      </c>
      <c r="E125" s="112">
        <v>238</v>
      </c>
    </row>
    <row r="126" spans="1:5">
      <c r="A126" s="130">
        <f t="shared" si="0"/>
        <v>19</v>
      </c>
      <c r="B126" s="379" t="s">
        <v>793</v>
      </c>
      <c r="C126" s="382" t="s">
        <v>795</v>
      </c>
      <c r="D126" s="110" t="s">
        <v>23</v>
      </c>
      <c r="E126" s="112">
        <v>160</v>
      </c>
    </row>
    <row r="127" spans="1:5">
      <c r="A127" s="556">
        <v>20</v>
      </c>
      <c r="B127" s="379" t="s">
        <v>793</v>
      </c>
      <c r="C127" s="382" t="s">
        <v>1751</v>
      </c>
      <c r="D127" s="110" t="s">
        <v>23</v>
      </c>
      <c r="E127" s="558">
        <v>94</v>
      </c>
    </row>
    <row r="128" spans="1:5">
      <c r="A128" s="130">
        <v>21</v>
      </c>
      <c r="B128" s="379" t="s">
        <v>793</v>
      </c>
      <c r="C128" s="382" t="s">
        <v>796</v>
      </c>
      <c r="D128" s="110" t="s">
        <v>23</v>
      </c>
      <c r="E128" s="112">
        <v>9</v>
      </c>
    </row>
    <row r="129" spans="1:5">
      <c r="A129" s="130">
        <f t="shared" si="0"/>
        <v>22</v>
      </c>
      <c r="B129" s="379" t="s">
        <v>793</v>
      </c>
      <c r="C129" s="382" t="s">
        <v>797</v>
      </c>
      <c r="D129" s="110" t="s">
        <v>23</v>
      </c>
      <c r="E129" s="112">
        <v>4</v>
      </c>
    </row>
    <row r="130" spans="1:5">
      <c r="A130" s="130">
        <f t="shared" si="0"/>
        <v>23</v>
      </c>
      <c r="B130" s="375" t="s">
        <v>54</v>
      </c>
      <c r="C130" s="382"/>
      <c r="D130" s="110" t="s">
        <v>703</v>
      </c>
      <c r="E130" s="112">
        <v>1</v>
      </c>
    </row>
    <row r="131" spans="1:5">
      <c r="A131" s="420"/>
      <c r="B131" s="520" t="s">
        <v>1307</v>
      </c>
      <c r="C131" s="448"/>
      <c r="D131" s="454"/>
      <c r="E131" s="455"/>
    </row>
    <row r="132" spans="1:5">
      <c r="A132" s="130">
        <v>24</v>
      </c>
      <c r="B132" s="379" t="s">
        <v>798</v>
      </c>
      <c r="C132" s="380" t="s">
        <v>799</v>
      </c>
      <c r="D132" s="110" t="s">
        <v>23</v>
      </c>
      <c r="E132" s="112">
        <v>238</v>
      </c>
    </row>
    <row r="133" spans="1:5">
      <c r="A133" s="130">
        <v>25</v>
      </c>
      <c r="B133" s="379" t="s">
        <v>798</v>
      </c>
      <c r="C133" s="380" t="s">
        <v>800</v>
      </c>
      <c r="D133" s="110" t="s">
        <v>23</v>
      </c>
      <c r="E133" s="112">
        <v>160</v>
      </c>
    </row>
    <row r="134" spans="1:5">
      <c r="A134" s="556">
        <v>26</v>
      </c>
      <c r="B134" s="379" t="s">
        <v>798</v>
      </c>
      <c r="C134" s="380" t="s">
        <v>1752</v>
      </c>
      <c r="D134" s="110" t="s">
        <v>23</v>
      </c>
      <c r="E134" s="558">
        <v>94</v>
      </c>
    </row>
    <row r="135" spans="1:5">
      <c r="A135" s="130">
        <v>27</v>
      </c>
      <c r="B135" s="379" t="s">
        <v>798</v>
      </c>
      <c r="C135" s="380" t="s">
        <v>801</v>
      </c>
      <c r="D135" s="110" t="s">
        <v>23</v>
      </c>
      <c r="E135" s="112">
        <v>9</v>
      </c>
    </row>
    <row r="136" spans="1:5">
      <c r="A136" s="130">
        <f t="shared" si="0"/>
        <v>28</v>
      </c>
      <c r="B136" s="379" t="s">
        <v>798</v>
      </c>
      <c r="C136" s="380" t="s">
        <v>802</v>
      </c>
      <c r="D136" s="110" t="s">
        <v>23</v>
      </c>
      <c r="E136" s="112">
        <v>4</v>
      </c>
    </row>
    <row r="137" spans="1:5">
      <c r="A137" s="130">
        <f t="shared" si="0"/>
        <v>29</v>
      </c>
      <c r="B137" s="375" t="s">
        <v>803</v>
      </c>
      <c r="C137" s="382" t="s">
        <v>804</v>
      </c>
      <c r="D137" s="110" t="s">
        <v>24</v>
      </c>
      <c r="E137" s="112">
        <v>10000</v>
      </c>
    </row>
    <row r="138" spans="1:5">
      <c r="A138" s="130">
        <f t="shared" si="0"/>
        <v>30</v>
      </c>
      <c r="B138" s="375" t="s">
        <v>803</v>
      </c>
      <c r="C138" s="382" t="s">
        <v>805</v>
      </c>
      <c r="D138" s="110" t="s">
        <v>24</v>
      </c>
      <c r="E138" s="112">
        <v>50</v>
      </c>
    </row>
    <row r="139" spans="1:5">
      <c r="A139" s="130">
        <f t="shared" si="0"/>
        <v>31</v>
      </c>
      <c r="B139" s="379" t="s">
        <v>806</v>
      </c>
      <c r="C139" s="382"/>
      <c r="D139" s="110" t="s">
        <v>703</v>
      </c>
      <c r="E139" s="112">
        <v>1</v>
      </c>
    </row>
    <row r="140" spans="1:5">
      <c r="A140" s="130">
        <f t="shared" si="0"/>
        <v>32</v>
      </c>
      <c r="B140" s="379" t="s">
        <v>807</v>
      </c>
      <c r="C140" s="382"/>
      <c r="D140" s="110" t="s">
        <v>808</v>
      </c>
      <c r="E140" s="112">
        <v>1</v>
      </c>
    </row>
    <row r="141" spans="1:5">
      <c r="A141" s="130">
        <f t="shared" si="0"/>
        <v>33</v>
      </c>
      <c r="B141" s="375" t="s">
        <v>809</v>
      </c>
      <c r="C141" s="378"/>
      <c r="D141" s="110" t="s">
        <v>808</v>
      </c>
      <c r="E141" s="112">
        <v>1</v>
      </c>
    </row>
    <row r="142" spans="1:5">
      <c r="A142" s="420"/>
      <c r="B142" s="520" t="s">
        <v>1308</v>
      </c>
      <c r="C142" s="448"/>
      <c r="D142" s="454"/>
      <c r="E142" s="455"/>
    </row>
    <row r="143" spans="1:5">
      <c r="A143" s="130">
        <v>34</v>
      </c>
      <c r="B143" s="379" t="s">
        <v>810</v>
      </c>
      <c r="C143" s="380" t="s">
        <v>811</v>
      </c>
      <c r="D143" s="110" t="s">
        <v>23</v>
      </c>
      <c r="E143" s="112">
        <v>25</v>
      </c>
    </row>
    <row r="144" spans="1:5">
      <c r="A144" s="130">
        <f t="shared" si="0"/>
        <v>35</v>
      </c>
      <c r="B144" s="379" t="s">
        <v>810</v>
      </c>
      <c r="C144" s="380" t="s">
        <v>812</v>
      </c>
      <c r="D144" s="110" t="s">
        <v>23</v>
      </c>
      <c r="E144" s="112">
        <v>7</v>
      </c>
    </row>
    <row r="145" spans="1:5" ht="25.5">
      <c r="A145" s="130">
        <f t="shared" si="0"/>
        <v>36</v>
      </c>
      <c r="B145" s="379" t="s">
        <v>813</v>
      </c>
      <c r="C145" s="383" t="s">
        <v>814</v>
      </c>
      <c r="D145" s="110" t="s">
        <v>23</v>
      </c>
      <c r="E145" s="112">
        <v>59</v>
      </c>
    </row>
    <row r="146" spans="1:5">
      <c r="A146" s="130">
        <f t="shared" si="0"/>
        <v>37</v>
      </c>
      <c r="B146" s="375" t="s">
        <v>54</v>
      </c>
      <c r="C146" s="380"/>
      <c r="D146" s="110" t="s">
        <v>703</v>
      </c>
      <c r="E146" s="112">
        <v>1</v>
      </c>
    </row>
    <row r="147" spans="1:5">
      <c r="A147" s="420"/>
      <c r="B147" s="720" t="s">
        <v>1309</v>
      </c>
      <c r="C147" s="721"/>
      <c r="D147" s="420"/>
      <c r="E147" s="420"/>
    </row>
    <row r="148" spans="1:5">
      <c r="A148" s="560">
        <v>38</v>
      </c>
      <c r="B148" s="724" t="s">
        <v>1753</v>
      </c>
      <c r="C148" s="725" t="s">
        <v>1754</v>
      </c>
      <c r="D148" s="544" t="s">
        <v>23</v>
      </c>
      <c r="E148" s="717">
        <v>106</v>
      </c>
    </row>
    <row r="149" spans="1:5">
      <c r="A149" s="560">
        <f>+A148+1</f>
        <v>39</v>
      </c>
      <c r="B149" s="724" t="s">
        <v>1753</v>
      </c>
      <c r="C149" s="725" t="s">
        <v>1755</v>
      </c>
      <c r="D149" s="544" t="s">
        <v>23</v>
      </c>
      <c r="E149" s="717">
        <v>109</v>
      </c>
    </row>
    <row r="150" spans="1:5">
      <c r="A150" s="560">
        <f t="shared" ref="A150:A151" si="1">+A149+1</f>
        <v>40</v>
      </c>
      <c r="B150" s="724" t="s">
        <v>1753</v>
      </c>
      <c r="C150" s="725" t="s">
        <v>1756</v>
      </c>
      <c r="D150" s="544" t="s">
        <v>23</v>
      </c>
      <c r="E150" s="717">
        <v>120</v>
      </c>
    </row>
    <row r="151" spans="1:5" ht="25.5">
      <c r="A151" s="560">
        <f t="shared" si="1"/>
        <v>41</v>
      </c>
      <c r="B151" s="724" t="s">
        <v>1757</v>
      </c>
      <c r="C151" s="725" t="s">
        <v>818</v>
      </c>
      <c r="D151" s="544" t="s">
        <v>23</v>
      </c>
      <c r="E151" s="717">
        <v>4</v>
      </c>
    </row>
    <row r="152" spans="1:5">
      <c r="A152" s="130">
        <f t="shared" si="0"/>
        <v>42</v>
      </c>
      <c r="B152" s="726" t="s">
        <v>819</v>
      </c>
      <c r="C152" s="727" t="s">
        <v>821</v>
      </c>
      <c r="D152" s="544" t="s">
        <v>23</v>
      </c>
      <c r="E152" s="717">
        <v>11</v>
      </c>
    </row>
    <row r="153" spans="1:5">
      <c r="A153" s="130">
        <f t="shared" si="0"/>
        <v>43</v>
      </c>
      <c r="B153" s="728" t="s">
        <v>819</v>
      </c>
      <c r="C153" s="544" t="s">
        <v>820</v>
      </c>
      <c r="D153" s="544" t="s">
        <v>23</v>
      </c>
      <c r="E153" s="717">
        <v>10</v>
      </c>
    </row>
    <row r="154" spans="1:5" ht="25.5">
      <c r="A154" s="130">
        <f t="shared" si="0"/>
        <v>44</v>
      </c>
      <c r="B154" s="543" t="s">
        <v>1757</v>
      </c>
      <c r="C154" s="729" t="s">
        <v>815</v>
      </c>
      <c r="D154" s="544" t="s">
        <v>23</v>
      </c>
      <c r="E154" s="717">
        <v>6</v>
      </c>
    </row>
    <row r="155" spans="1:5" ht="25.5">
      <c r="A155" s="130">
        <f t="shared" si="0"/>
        <v>45</v>
      </c>
      <c r="B155" s="543" t="s">
        <v>1757</v>
      </c>
      <c r="C155" s="729" t="s">
        <v>816</v>
      </c>
      <c r="D155" s="544" t="s">
        <v>23</v>
      </c>
      <c r="E155" s="717">
        <v>4</v>
      </c>
    </row>
    <row r="156" spans="1:5">
      <c r="A156" s="130">
        <f t="shared" si="0"/>
        <v>46</v>
      </c>
      <c r="B156" s="728" t="s">
        <v>1758</v>
      </c>
      <c r="C156" s="729" t="s">
        <v>1761</v>
      </c>
      <c r="D156" s="544" t="s">
        <v>23</v>
      </c>
      <c r="E156" s="717">
        <v>21</v>
      </c>
    </row>
    <row r="157" spans="1:5" ht="25.5">
      <c r="A157" s="130">
        <f t="shared" si="0"/>
        <v>47</v>
      </c>
      <c r="B157" s="543" t="s">
        <v>1757</v>
      </c>
      <c r="C157" s="729" t="s">
        <v>817</v>
      </c>
      <c r="D157" s="544" t="s">
        <v>23</v>
      </c>
      <c r="E157" s="717">
        <v>4</v>
      </c>
    </row>
    <row r="158" spans="1:5" ht="25.5">
      <c r="A158" s="130">
        <f t="shared" si="0"/>
        <v>48</v>
      </c>
      <c r="B158" s="728" t="s">
        <v>822</v>
      </c>
      <c r="C158" s="544" t="s">
        <v>823</v>
      </c>
      <c r="D158" s="544" t="s">
        <v>23</v>
      </c>
      <c r="E158" s="717">
        <v>9</v>
      </c>
    </row>
    <row r="159" spans="1:5" ht="25.5">
      <c r="A159" s="130">
        <f t="shared" si="0"/>
        <v>49</v>
      </c>
      <c r="B159" s="728" t="s">
        <v>822</v>
      </c>
      <c r="C159" s="544" t="s">
        <v>824</v>
      </c>
      <c r="D159" s="544" t="s">
        <v>23</v>
      </c>
      <c r="E159" s="717">
        <v>2</v>
      </c>
    </row>
    <row r="160" spans="1:5" ht="25.5">
      <c r="A160" s="130">
        <f t="shared" si="0"/>
        <v>50</v>
      </c>
      <c r="B160" s="543" t="s">
        <v>1759</v>
      </c>
      <c r="C160" s="729" t="s">
        <v>1762</v>
      </c>
      <c r="D160" s="544" t="s">
        <v>23</v>
      </c>
      <c r="E160" s="717">
        <v>386</v>
      </c>
    </row>
    <row r="161" spans="1:5" ht="25.5">
      <c r="A161" s="130">
        <f t="shared" si="0"/>
        <v>51</v>
      </c>
      <c r="B161" s="543" t="s">
        <v>1759</v>
      </c>
      <c r="C161" s="729" t="s">
        <v>1763</v>
      </c>
      <c r="D161" s="544" t="s">
        <v>23</v>
      </c>
      <c r="E161" s="717">
        <v>55</v>
      </c>
    </row>
    <row r="162" spans="1:5" ht="25.5">
      <c r="A162" s="130">
        <f t="shared" si="0"/>
        <v>52</v>
      </c>
      <c r="B162" s="728" t="s">
        <v>1760</v>
      </c>
      <c r="C162" s="729" t="s">
        <v>1764</v>
      </c>
      <c r="D162" s="544" t="s">
        <v>23</v>
      </c>
      <c r="E162" s="717">
        <v>42</v>
      </c>
    </row>
    <row r="163" spans="1:5">
      <c r="A163" s="130">
        <f t="shared" si="0"/>
        <v>53</v>
      </c>
      <c r="B163" s="543" t="s">
        <v>54</v>
      </c>
      <c r="C163" s="544"/>
      <c r="D163" s="544" t="s">
        <v>703</v>
      </c>
      <c r="E163" s="717">
        <v>1</v>
      </c>
    </row>
    <row r="164" spans="1:5">
      <c r="A164" s="420"/>
      <c r="B164" s="722" t="s">
        <v>1767</v>
      </c>
      <c r="C164" s="723"/>
      <c r="D164" s="454"/>
      <c r="E164" s="455"/>
    </row>
    <row r="165" spans="1:5">
      <c r="A165" s="130">
        <v>54</v>
      </c>
      <c r="B165" s="375" t="s">
        <v>825</v>
      </c>
      <c r="C165" s="382" t="s">
        <v>826</v>
      </c>
      <c r="D165" s="110" t="s">
        <v>24</v>
      </c>
      <c r="E165" s="112">
        <v>14</v>
      </c>
    </row>
    <row r="166" spans="1:5">
      <c r="A166" s="130">
        <f t="shared" si="0"/>
        <v>55</v>
      </c>
      <c r="B166" s="375" t="s">
        <v>827</v>
      </c>
      <c r="C166" s="382"/>
      <c r="D166" s="110" t="s">
        <v>703</v>
      </c>
      <c r="E166" s="112">
        <v>2</v>
      </c>
    </row>
    <row r="167" spans="1:5">
      <c r="A167" s="130">
        <f t="shared" si="0"/>
        <v>56</v>
      </c>
      <c r="B167" s="375" t="s">
        <v>751</v>
      </c>
      <c r="C167" s="376" t="s">
        <v>828</v>
      </c>
      <c r="D167" s="110" t="s">
        <v>23</v>
      </c>
      <c r="E167" s="112">
        <v>2</v>
      </c>
    </row>
    <row r="168" spans="1:5">
      <c r="A168" s="130">
        <f t="shared" si="0"/>
        <v>57</v>
      </c>
      <c r="B168" s="375" t="s">
        <v>829</v>
      </c>
      <c r="C168" s="380" t="s">
        <v>830</v>
      </c>
      <c r="D168" s="110" t="s">
        <v>703</v>
      </c>
      <c r="E168" s="112">
        <v>2</v>
      </c>
    </row>
    <row r="169" spans="1:5">
      <c r="A169" s="130">
        <f t="shared" si="0"/>
        <v>58</v>
      </c>
      <c r="B169" s="375" t="s">
        <v>831</v>
      </c>
      <c r="C169" s="382" t="s">
        <v>832</v>
      </c>
      <c r="D169" s="110" t="s">
        <v>23</v>
      </c>
      <c r="E169" s="112">
        <v>2</v>
      </c>
    </row>
    <row r="170" spans="1:5">
      <c r="A170" s="130">
        <f t="shared" si="0"/>
        <v>59</v>
      </c>
      <c r="B170" s="375" t="s">
        <v>833</v>
      </c>
      <c r="C170" s="382"/>
      <c r="D170" s="110" t="s">
        <v>23</v>
      </c>
      <c r="E170" s="112">
        <v>2</v>
      </c>
    </row>
    <row r="171" spans="1:5" ht="38.25">
      <c r="A171" s="130">
        <f t="shared" si="0"/>
        <v>60</v>
      </c>
      <c r="B171" s="730" t="s">
        <v>1765</v>
      </c>
      <c r="C171" s="731" t="s">
        <v>1766</v>
      </c>
      <c r="D171" s="718" t="s">
        <v>23</v>
      </c>
      <c r="E171" s="719">
        <v>2</v>
      </c>
    </row>
    <row r="172" spans="1:5">
      <c r="A172" s="130">
        <f t="shared" si="0"/>
        <v>61</v>
      </c>
      <c r="B172" s="375" t="s">
        <v>834</v>
      </c>
      <c r="C172" s="386" t="s">
        <v>835</v>
      </c>
      <c r="D172" s="110" t="s">
        <v>703</v>
      </c>
      <c r="E172" s="112">
        <v>1</v>
      </c>
    </row>
    <row r="173" spans="1:5">
      <c r="A173" s="130">
        <f t="shared" si="0"/>
        <v>62</v>
      </c>
      <c r="B173" s="375" t="s">
        <v>836</v>
      </c>
      <c r="C173" s="386" t="s">
        <v>837</v>
      </c>
      <c r="D173" s="110" t="s">
        <v>23</v>
      </c>
      <c r="E173" s="112">
        <v>1</v>
      </c>
    </row>
    <row r="174" spans="1:5">
      <c r="A174" s="130">
        <f t="shared" si="0"/>
        <v>63</v>
      </c>
      <c r="B174" s="375" t="s">
        <v>54</v>
      </c>
      <c r="C174" s="380"/>
      <c r="D174" s="110" t="s">
        <v>703</v>
      </c>
      <c r="E174" s="112">
        <v>1</v>
      </c>
    </row>
    <row r="175" spans="1:5">
      <c r="A175" s="556"/>
      <c r="B175" s="561"/>
      <c r="C175" s="559"/>
      <c r="D175" s="557"/>
      <c r="E175" s="558"/>
    </row>
    <row r="176" spans="1:5" ht="15.6" customHeight="1">
      <c r="A176" s="420"/>
      <c r="B176" s="511" t="s">
        <v>1310</v>
      </c>
      <c r="C176" s="453"/>
      <c r="D176" s="454"/>
      <c r="E176" s="455"/>
    </row>
    <row r="177" spans="1:5">
      <c r="A177" s="130">
        <v>64</v>
      </c>
      <c r="B177" s="375" t="s">
        <v>157</v>
      </c>
      <c r="C177" s="380" t="s">
        <v>838</v>
      </c>
      <c r="D177" s="110" t="s">
        <v>24</v>
      </c>
      <c r="E177" s="112">
        <v>5700</v>
      </c>
    </row>
    <row r="178" spans="1:5" ht="15.6" customHeight="1">
      <c r="A178" s="130">
        <f t="shared" si="0"/>
        <v>65</v>
      </c>
      <c r="B178" s="375" t="s">
        <v>157</v>
      </c>
      <c r="C178" s="380" t="s">
        <v>839</v>
      </c>
      <c r="D178" s="110" t="s">
        <v>24</v>
      </c>
      <c r="E178" s="112">
        <v>4500</v>
      </c>
    </row>
    <row r="179" spans="1:5">
      <c r="A179" s="130">
        <f t="shared" si="0"/>
        <v>66</v>
      </c>
      <c r="B179" s="375" t="s">
        <v>157</v>
      </c>
      <c r="C179" s="380" t="s">
        <v>840</v>
      </c>
      <c r="D179" s="110" t="s">
        <v>24</v>
      </c>
      <c r="E179" s="112">
        <v>2200</v>
      </c>
    </row>
    <row r="180" spans="1:5" ht="15.6" customHeight="1">
      <c r="A180" s="130">
        <f t="shared" si="0"/>
        <v>67</v>
      </c>
      <c r="B180" s="375" t="s">
        <v>157</v>
      </c>
      <c r="C180" s="380" t="s">
        <v>841</v>
      </c>
      <c r="D180" s="110" t="s">
        <v>24</v>
      </c>
      <c r="E180" s="112">
        <v>75</v>
      </c>
    </row>
    <row r="181" spans="1:5">
      <c r="A181" s="130">
        <f t="shared" si="0"/>
        <v>68</v>
      </c>
      <c r="B181" s="375" t="s">
        <v>842</v>
      </c>
      <c r="C181" s="377" t="s">
        <v>843</v>
      </c>
      <c r="D181" s="110" t="s">
        <v>24</v>
      </c>
      <c r="E181" s="112">
        <v>40</v>
      </c>
    </row>
    <row r="182" spans="1:5">
      <c r="A182" s="130">
        <f t="shared" ref="A182:A219" si="2">+A181+1</f>
        <v>69</v>
      </c>
      <c r="B182" s="375" t="s">
        <v>842</v>
      </c>
      <c r="C182" s="377" t="s">
        <v>844</v>
      </c>
      <c r="D182" s="110" t="s">
        <v>24</v>
      </c>
      <c r="E182" s="112">
        <v>160</v>
      </c>
    </row>
    <row r="183" spans="1:5">
      <c r="A183" s="130">
        <f t="shared" si="2"/>
        <v>70</v>
      </c>
      <c r="B183" s="375" t="s">
        <v>157</v>
      </c>
      <c r="C183" s="380" t="s">
        <v>845</v>
      </c>
      <c r="D183" s="110" t="s">
        <v>24</v>
      </c>
      <c r="E183" s="112">
        <v>220</v>
      </c>
    </row>
    <row r="184" spans="1:5">
      <c r="A184" s="130">
        <f t="shared" si="2"/>
        <v>71</v>
      </c>
      <c r="B184" s="375" t="s">
        <v>157</v>
      </c>
      <c r="C184" s="382" t="s">
        <v>846</v>
      </c>
      <c r="D184" s="110" t="s">
        <v>24</v>
      </c>
      <c r="E184" s="112">
        <v>40</v>
      </c>
    </row>
    <row r="185" spans="1:5">
      <c r="A185" s="130">
        <f t="shared" si="2"/>
        <v>72</v>
      </c>
      <c r="B185" s="375" t="s">
        <v>157</v>
      </c>
      <c r="C185" s="382" t="s">
        <v>847</v>
      </c>
      <c r="D185" s="110" t="s">
        <v>24</v>
      </c>
      <c r="E185" s="112">
        <v>235</v>
      </c>
    </row>
    <row r="186" spans="1:5">
      <c r="A186" s="130">
        <f t="shared" si="2"/>
        <v>73</v>
      </c>
      <c r="B186" s="375" t="s">
        <v>157</v>
      </c>
      <c r="C186" s="382" t="s">
        <v>848</v>
      </c>
      <c r="D186" s="110" t="s">
        <v>24</v>
      </c>
      <c r="E186" s="112">
        <v>165</v>
      </c>
    </row>
    <row r="187" spans="1:5">
      <c r="A187" s="130">
        <f t="shared" si="2"/>
        <v>74</v>
      </c>
      <c r="B187" s="375" t="s">
        <v>157</v>
      </c>
      <c r="C187" s="382" t="s">
        <v>849</v>
      </c>
      <c r="D187" s="110" t="s">
        <v>24</v>
      </c>
      <c r="E187" s="112">
        <v>62</v>
      </c>
    </row>
    <row r="188" spans="1:5">
      <c r="A188" s="130">
        <f t="shared" si="2"/>
        <v>75</v>
      </c>
      <c r="B188" s="375" t="s">
        <v>850</v>
      </c>
      <c r="C188" s="380" t="s">
        <v>851</v>
      </c>
      <c r="D188" s="110" t="s">
        <v>24</v>
      </c>
      <c r="E188" s="112">
        <v>100</v>
      </c>
    </row>
    <row r="189" spans="1:5">
      <c r="A189" s="130">
        <f t="shared" si="2"/>
        <v>76</v>
      </c>
      <c r="B189" s="375" t="s">
        <v>850</v>
      </c>
      <c r="C189" s="380" t="s">
        <v>852</v>
      </c>
      <c r="D189" s="110" t="s">
        <v>24</v>
      </c>
      <c r="E189" s="112">
        <v>18</v>
      </c>
    </row>
    <row r="190" spans="1:5">
      <c r="A190" s="420"/>
      <c r="B190" s="511" t="s">
        <v>1311</v>
      </c>
      <c r="C190" s="453"/>
      <c r="D190" s="454"/>
      <c r="E190" s="455"/>
    </row>
    <row r="191" spans="1:5">
      <c r="A191" s="130">
        <v>77</v>
      </c>
      <c r="B191" s="375" t="s">
        <v>853</v>
      </c>
      <c r="C191" s="382" t="s">
        <v>854</v>
      </c>
      <c r="D191" s="110" t="s">
        <v>24</v>
      </c>
      <c r="E191" s="112">
        <v>10</v>
      </c>
    </row>
    <row r="192" spans="1:5">
      <c r="A192" s="130">
        <f t="shared" si="2"/>
        <v>78</v>
      </c>
      <c r="B192" s="375" t="s">
        <v>853</v>
      </c>
      <c r="C192" s="382" t="s">
        <v>1701</v>
      </c>
      <c r="D192" s="110" t="s">
        <v>24</v>
      </c>
      <c r="E192" s="112">
        <v>105</v>
      </c>
    </row>
    <row r="193" spans="1:5">
      <c r="A193" s="547">
        <f t="shared" si="2"/>
        <v>79</v>
      </c>
      <c r="B193" s="543" t="s">
        <v>1768</v>
      </c>
      <c r="C193" s="732" t="s">
        <v>1701</v>
      </c>
      <c r="D193" s="716" t="s">
        <v>24</v>
      </c>
      <c r="E193" s="717">
        <v>70</v>
      </c>
    </row>
    <row r="194" spans="1:5">
      <c r="A194" s="547">
        <f t="shared" si="2"/>
        <v>80</v>
      </c>
      <c r="B194" s="543" t="s">
        <v>1768</v>
      </c>
      <c r="C194" s="732" t="s">
        <v>1769</v>
      </c>
      <c r="D194" s="716" t="s">
        <v>24</v>
      </c>
      <c r="E194" s="717">
        <v>50</v>
      </c>
    </row>
    <row r="195" spans="1:5">
      <c r="A195" s="547">
        <f t="shared" si="2"/>
        <v>81</v>
      </c>
      <c r="B195" s="375" t="s">
        <v>856</v>
      </c>
      <c r="C195" s="382" t="s">
        <v>857</v>
      </c>
      <c r="D195" s="110" t="s">
        <v>24</v>
      </c>
      <c r="E195" s="112">
        <v>240</v>
      </c>
    </row>
    <row r="196" spans="1:5">
      <c r="A196" s="130">
        <f t="shared" si="2"/>
        <v>82</v>
      </c>
      <c r="B196" s="375" t="s">
        <v>858</v>
      </c>
      <c r="C196" s="382"/>
      <c r="D196" s="110" t="s">
        <v>24</v>
      </c>
      <c r="E196" s="112">
        <v>300</v>
      </c>
    </row>
    <row r="197" spans="1:5">
      <c r="A197" s="542">
        <f t="shared" si="2"/>
        <v>83</v>
      </c>
      <c r="B197" s="375" t="s">
        <v>859</v>
      </c>
      <c r="C197" s="382"/>
      <c r="D197" s="110" t="s">
        <v>44</v>
      </c>
      <c r="E197" s="112">
        <v>20</v>
      </c>
    </row>
    <row r="198" spans="1:5">
      <c r="A198" s="542">
        <f t="shared" si="2"/>
        <v>84</v>
      </c>
      <c r="B198" s="375" t="s">
        <v>860</v>
      </c>
      <c r="C198" s="382" t="s">
        <v>861</v>
      </c>
      <c r="D198" s="110" t="s">
        <v>23</v>
      </c>
      <c r="E198" s="112">
        <v>12</v>
      </c>
    </row>
    <row r="199" spans="1:5">
      <c r="A199" s="542">
        <f t="shared" si="2"/>
        <v>85</v>
      </c>
      <c r="B199" s="375" t="s">
        <v>860</v>
      </c>
      <c r="C199" s="382" t="s">
        <v>862</v>
      </c>
      <c r="D199" s="110" t="s">
        <v>23</v>
      </c>
      <c r="E199" s="112">
        <v>2</v>
      </c>
    </row>
    <row r="200" spans="1:5">
      <c r="A200" s="547">
        <f t="shared" si="2"/>
        <v>86</v>
      </c>
      <c r="B200" s="543" t="s">
        <v>1770</v>
      </c>
      <c r="C200" s="732" t="s">
        <v>1771</v>
      </c>
      <c r="D200" s="716" t="s">
        <v>703</v>
      </c>
      <c r="E200" s="717">
        <v>7</v>
      </c>
    </row>
    <row r="201" spans="1:5">
      <c r="A201" s="547">
        <f t="shared" si="2"/>
        <v>87</v>
      </c>
      <c r="B201" s="543" t="s">
        <v>1770</v>
      </c>
      <c r="C201" s="732" t="s">
        <v>1772</v>
      </c>
      <c r="D201" s="716" t="s">
        <v>703</v>
      </c>
      <c r="E201" s="717">
        <v>1</v>
      </c>
    </row>
    <row r="202" spans="1:5">
      <c r="A202" s="547">
        <f t="shared" si="2"/>
        <v>88</v>
      </c>
      <c r="B202" s="375" t="s">
        <v>54</v>
      </c>
      <c r="C202" s="382"/>
      <c r="D202" s="110" t="s">
        <v>703</v>
      </c>
      <c r="E202" s="112">
        <v>1</v>
      </c>
    </row>
    <row r="203" spans="1:5">
      <c r="A203" s="420"/>
      <c r="B203" s="456" t="s">
        <v>1312</v>
      </c>
      <c r="C203" s="456"/>
      <c r="D203" s="457"/>
      <c r="E203" s="457"/>
    </row>
    <row r="204" spans="1:5">
      <c r="A204" s="130">
        <v>89</v>
      </c>
      <c r="B204" s="379" t="s">
        <v>863</v>
      </c>
      <c r="C204" s="380" t="s">
        <v>864</v>
      </c>
      <c r="D204" s="111" t="s">
        <v>23</v>
      </c>
      <c r="E204" s="112">
        <v>32</v>
      </c>
    </row>
    <row r="205" spans="1:5">
      <c r="A205" s="130">
        <f t="shared" si="2"/>
        <v>90</v>
      </c>
      <c r="B205" s="379" t="s">
        <v>865</v>
      </c>
      <c r="C205" s="380" t="s">
        <v>866</v>
      </c>
      <c r="D205" s="111" t="s">
        <v>23</v>
      </c>
      <c r="E205" s="112">
        <v>8</v>
      </c>
    </row>
    <row r="206" spans="1:5">
      <c r="A206" s="130">
        <f t="shared" si="2"/>
        <v>91</v>
      </c>
      <c r="B206" s="379" t="s">
        <v>867</v>
      </c>
      <c r="C206" s="380" t="s">
        <v>868</v>
      </c>
      <c r="D206" s="111" t="s">
        <v>24</v>
      </c>
      <c r="E206" s="112">
        <v>100</v>
      </c>
    </row>
    <row r="207" spans="1:5">
      <c r="A207" s="130">
        <f t="shared" si="2"/>
        <v>92</v>
      </c>
      <c r="B207" s="379" t="s">
        <v>869</v>
      </c>
      <c r="C207" s="380" t="s">
        <v>870</v>
      </c>
      <c r="D207" s="111" t="s">
        <v>23</v>
      </c>
      <c r="E207" s="112">
        <v>9</v>
      </c>
    </row>
    <row r="208" spans="1:5">
      <c r="A208" s="130">
        <f t="shared" si="2"/>
        <v>93</v>
      </c>
      <c r="B208" s="379" t="s">
        <v>871</v>
      </c>
      <c r="C208" s="380" t="s">
        <v>872</v>
      </c>
      <c r="D208" s="111" t="s">
        <v>23</v>
      </c>
      <c r="E208" s="112">
        <v>8</v>
      </c>
    </row>
    <row r="209" spans="1:5">
      <c r="A209" s="130">
        <f t="shared" si="2"/>
        <v>94</v>
      </c>
      <c r="B209" s="379" t="s">
        <v>873</v>
      </c>
      <c r="C209" s="380" t="s">
        <v>874</v>
      </c>
      <c r="D209" s="111" t="s">
        <v>703</v>
      </c>
      <c r="E209" s="112">
        <v>2</v>
      </c>
    </row>
    <row r="210" spans="1:5">
      <c r="A210" s="130">
        <f t="shared" si="2"/>
        <v>95</v>
      </c>
      <c r="B210" s="379" t="s">
        <v>856</v>
      </c>
      <c r="C210" s="380"/>
      <c r="D210" s="111" t="s">
        <v>24</v>
      </c>
      <c r="E210" s="112">
        <v>115</v>
      </c>
    </row>
    <row r="211" spans="1:5">
      <c r="A211" s="130">
        <f t="shared" si="2"/>
        <v>96</v>
      </c>
      <c r="B211" s="379" t="s">
        <v>875</v>
      </c>
      <c r="C211" s="380" t="s">
        <v>876</v>
      </c>
      <c r="D211" s="111" t="s">
        <v>24</v>
      </c>
      <c r="E211" s="112">
        <v>220</v>
      </c>
    </row>
    <row r="212" spans="1:5">
      <c r="A212" s="130">
        <f t="shared" si="2"/>
        <v>97</v>
      </c>
      <c r="B212" s="379" t="s">
        <v>877</v>
      </c>
      <c r="C212" s="380" t="s">
        <v>878</v>
      </c>
      <c r="D212" s="111" t="s">
        <v>24</v>
      </c>
      <c r="E212" s="112">
        <v>25</v>
      </c>
    </row>
    <row r="213" spans="1:5">
      <c r="A213" s="130">
        <f t="shared" si="2"/>
        <v>98</v>
      </c>
      <c r="B213" s="379" t="s">
        <v>879</v>
      </c>
      <c r="C213" s="387" t="s">
        <v>880</v>
      </c>
      <c r="D213" s="111" t="s">
        <v>23</v>
      </c>
      <c r="E213" s="112">
        <v>100</v>
      </c>
    </row>
    <row r="214" spans="1:5">
      <c r="A214" s="130">
        <f t="shared" si="2"/>
        <v>99</v>
      </c>
      <c r="B214" s="379" t="s">
        <v>881</v>
      </c>
      <c r="C214" s="380" t="s">
        <v>880</v>
      </c>
      <c r="D214" s="111" t="s">
        <v>23</v>
      </c>
      <c r="E214" s="112">
        <v>155</v>
      </c>
    </row>
    <row r="215" spans="1:5">
      <c r="A215" s="130">
        <f t="shared" si="2"/>
        <v>100</v>
      </c>
      <c r="B215" s="379" t="s">
        <v>882</v>
      </c>
      <c r="C215" s="380" t="s">
        <v>883</v>
      </c>
      <c r="D215" s="111" t="s">
        <v>23</v>
      </c>
      <c r="E215" s="112">
        <v>18</v>
      </c>
    </row>
    <row r="216" spans="1:5">
      <c r="A216" s="130">
        <f t="shared" si="2"/>
        <v>101</v>
      </c>
      <c r="B216" s="379" t="s">
        <v>884</v>
      </c>
      <c r="C216" s="380"/>
      <c r="D216" s="111" t="s">
        <v>23</v>
      </c>
      <c r="E216" s="112">
        <v>15</v>
      </c>
    </row>
    <row r="217" spans="1:5">
      <c r="A217" s="130">
        <f t="shared" si="2"/>
        <v>102</v>
      </c>
      <c r="B217" s="379" t="s">
        <v>885</v>
      </c>
      <c r="C217" s="380" t="s">
        <v>886</v>
      </c>
      <c r="D217" s="111" t="s">
        <v>703</v>
      </c>
      <c r="E217" s="112">
        <v>8</v>
      </c>
    </row>
    <row r="218" spans="1:5">
      <c r="A218" s="130">
        <f t="shared" si="2"/>
        <v>103</v>
      </c>
      <c r="B218" s="379" t="s">
        <v>887</v>
      </c>
      <c r="C218" s="380" t="s">
        <v>888</v>
      </c>
      <c r="D218" s="111" t="s">
        <v>23</v>
      </c>
      <c r="E218" s="112">
        <v>8</v>
      </c>
    </row>
    <row r="219" spans="1:5">
      <c r="A219" s="130">
        <f t="shared" si="2"/>
        <v>104</v>
      </c>
      <c r="B219" s="379" t="s">
        <v>54</v>
      </c>
      <c r="C219" s="376"/>
      <c r="D219" s="111" t="s">
        <v>703</v>
      </c>
      <c r="E219" s="112">
        <v>1</v>
      </c>
    </row>
    <row r="220" spans="1:5">
      <c r="A220" s="130">
        <v>102</v>
      </c>
      <c r="B220" s="388" t="s">
        <v>161</v>
      </c>
      <c r="C220" s="389"/>
      <c r="D220" s="140" t="s">
        <v>14</v>
      </c>
      <c r="E220" s="141">
        <v>1</v>
      </c>
    </row>
    <row r="221" spans="1:5" ht="15.75" thickBot="1">
      <c r="A221" s="142"/>
      <c r="B221" s="390"/>
      <c r="C221" s="391"/>
      <c r="D221" s="143"/>
      <c r="E221" s="143"/>
    </row>
    <row r="222" spans="1:5" ht="15.75" thickTop="1">
      <c r="A222" s="497"/>
      <c r="B222" s="498"/>
      <c r="C222" s="498"/>
      <c r="D222" s="499"/>
      <c r="E222" s="500"/>
    </row>
    <row r="223" spans="1:5">
      <c r="B223" s="2"/>
      <c r="C223" s="2"/>
      <c r="D223" s="2"/>
      <c r="E223" s="2"/>
    </row>
    <row r="224" spans="1:5">
      <c r="B224" s="224" t="s">
        <v>1810</v>
      </c>
      <c r="C224" s="1"/>
      <c r="D224" s="1"/>
      <c r="E224" s="2"/>
    </row>
    <row r="225" spans="2:4">
      <c r="B225" s="226" t="s">
        <v>1324</v>
      </c>
      <c r="C225" s="1"/>
      <c r="D225" s="1"/>
    </row>
    <row r="226" spans="2:4">
      <c r="B226" s="227"/>
      <c r="C226" s="1"/>
      <c r="D226" s="1"/>
    </row>
    <row r="227" spans="2:4">
      <c r="B227" s="227"/>
      <c r="C227" s="1"/>
      <c r="D227" s="1"/>
    </row>
    <row r="228" spans="2:4">
      <c r="B228" s="224" t="s">
        <v>1811</v>
      </c>
      <c r="C228" s="1"/>
      <c r="D228" s="1"/>
    </row>
    <row r="229" spans="2:4">
      <c r="B229" s="226" t="s">
        <v>1324</v>
      </c>
      <c r="C229" s="1"/>
      <c r="D229" s="1"/>
    </row>
    <row r="230" spans="2:4">
      <c r="B230" s="227" t="s">
        <v>1326</v>
      </c>
      <c r="C230" s="1"/>
      <c r="D230" s="1"/>
    </row>
  </sheetData>
  <protectedRanges>
    <protectedRange sqref="B203:C203" name="Alue1_6_6"/>
    <protectedRange sqref="E203" name="Alue1_3_2_1"/>
  </protectedRanges>
  <mergeCells count="8">
    <mergeCell ref="E11:E14"/>
    <mergeCell ref="B7:C7"/>
    <mergeCell ref="B8:C8"/>
    <mergeCell ref="B9:D9"/>
    <mergeCell ref="A11:A14"/>
    <mergeCell ref="B11:B14"/>
    <mergeCell ref="C11:C14"/>
    <mergeCell ref="D11:D14"/>
  </mergeCells>
  <conditionalFormatting sqref="B10:C10">
    <cfRule type="cellIs" dxfId="4" priority="6" stopIfTrue="1" operator="equal">
      <formula>0</formula>
    </cfRule>
  </conditionalFormatting>
  <printOptions horizontalCentered="1"/>
  <pageMargins left="0.31496062992125984" right="0.31496062992125984" top="0.94488188976377963" bottom="0.35433070866141736" header="0.31496062992125984" footer="0.31496062992125984"/>
  <pageSetup paperSize="9" fitToHeight="0" orientation="landscape" r:id="rId1"/>
  <rowBreaks count="3" manualBreakCount="3">
    <brk id="56" max="16383" man="1"/>
    <brk id="159" max="16" man="1"/>
    <brk id="18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23</vt:i4>
      </vt:variant>
    </vt:vector>
  </HeadingPairs>
  <TitlesOfParts>
    <vt:vector size="38" baseType="lpstr">
      <vt:lpstr>Koptame</vt:lpstr>
      <vt:lpstr>Kopsavilkuma_aprekins</vt:lpstr>
      <vt:lpstr>01_Visparceltn_darbi</vt:lpstr>
      <vt:lpstr>02_UKT_LKT</vt:lpstr>
      <vt:lpstr>03_SILTUMAPGADE</vt:lpstr>
      <vt:lpstr>04_ŪK</vt:lpstr>
      <vt:lpstr>05_APKURE</vt:lpstr>
      <vt:lpstr>06_VENTILACIJA</vt:lpstr>
      <vt:lpstr>07_EL</vt:lpstr>
      <vt:lpstr>8_UAS</vt:lpstr>
      <vt:lpstr>9_ESS</vt:lpstr>
      <vt:lpstr>10_AS</vt:lpstr>
      <vt:lpstr>11_VIDEO</vt:lpstr>
      <vt:lpstr>12_Labiekartosanas_darbi</vt:lpstr>
      <vt:lpstr>13_Ārējā_ELT</vt:lpstr>
      <vt:lpstr>'13_Ārējā_ELT'!__xlnm.Print_Area</vt:lpstr>
      <vt:lpstr>'01_Visparceltn_darbi'!Print_Area</vt:lpstr>
      <vt:lpstr>'02_UKT_LKT'!Print_Area</vt:lpstr>
      <vt:lpstr>'03_SILTUMAPGADE'!Print_Area</vt:lpstr>
      <vt:lpstr>'04_ŪK'!Print_Area</vt:lpstr>
      <vt:lpstr>'05_APKURE'!Print_Area</vt:lpstr>
      <vt:lpstr>'06_VENTILACIJA'!Print_Area</vt:lpstr>
      <vt:lpstr>'07_EL'!Print_Area</vt:lpstr>
      <vt:lpstr>'10_AS'!Print_Area</vt:lpstr>
      <vt:lpstr>'11_VIDEO'!Print_Area</vt:lpstr>
      <vt:lpstr>'12_Labiekartosanas_darbi'!Print_Area</vt:lpstr>
      <vt:lpstr>'13_Ārējā_ELT'!Print_Area</vt:lpstr>
      <vt:lpstr>'8_UAS'!Print_Area</vt:lpstr>
      <vt:lpstr>'9_ESS'!Print_Area</vt:lpstr>
      <vt:lpstr>Kopsavilkuma_aprekins!Print_Area</vt:lpstr>
      <vt:lpstr>Koptame!Print_Area</vt:lpstr>
      <vt:lpstr>'01_Visparceltn_darbi'!Print_Titles</vt:lpstr>
      <vt:lpstr>'02_UKT_LKT'!Print_Titles</vt:lpstr>
      <vt:lpstr>'04_ŪK'!Print_Titles</vt:lpstr>
      <vt:lpstr>'05_APKURE'!Print_Titles</vt:lpstr>
      <vt:lpstr>'06_VENTILACIJA'!Print_Titles</vt:lpstr>
      <vt:lpstr>'07_EL'!Print_Titles</vt:lpstr>
      <vt:lpstr>'12_Labiekartosanas_darbi'!Print_Titles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dc:creator>
  <cp:lastModifiedBy>Maris Zalitis</cp:lastModifiedBy>
  <cp:lastPrinted>2017-10-15T10:13:33Z</cp:lastPrinted>
  <dcterms:created xsi:type="dcterms:W3CDTF">2004-02-16T04:17:46Z</dcterms:created>
  <dcterms:modified xsi:type="dcterms:W3CDTF">2017-11-02T09:22:29Z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4605579</vt:i4>
  </property>
  <property fmtid="{D5CDD505-2E9C-101B-9397-08002B2CF9AE}" pid="3" name="_EmailSubject">
    <vt:lpwstr>Maja salas pag UK</vt:lpwstr>
  </property>
  <property fmtid="{D5CDD505-2E9C-101B-9397-08002B2CF9AE}" pid="4" name="_AuthorEmail">
    <vt:lpwstr>valdis@arkariga.lv</vt:lpwstr>
  </property>
  <property fmtid="{D5CDD505-2E9C-101B-9397-08002B2CF9AE}" pid="5" name="_AuthorEmailDisplayName">
    <vt:lpwstr>valdis</vt:lpwstr>
  </property>
  <property fmtid="{D5CDD505-2E9C-101B-9397-08002B2CF9AE}" pid="6" name="_ReviewingToolsShownOnce">
    <vt:lpwstr/>
  </property>
</Properties>
</file>