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40" tabRatio="911" activeTab="2"/>
  </bookViews>
  <sheets>
    <sheet name="Koptame" sheetId="1" r:id="rId1"/>
    <sheet name="Kopsavilkums" sheetId="2" r:id="rId2"/>
    <sheet name="Buvdarbi" sheetId="3" r:id="rId3"/>
    <sheet name="AK " sheetId="4" r:id="rId4"/>
    <sheet name="SM" sheetId="5" r:id="rId5"/>
    <sheet name="LAB" sheetId="6" r:id="rId6"/>
  </sheets>
  <definedNames>
    <definedName name="_xlnm.Print_Area" localSheetId="3">'AK '!$A$1:$P$125</definedName>
    <definedName name="_xlnm.Print_Area" localSheetId="2">'Buvdarbi'!$A$1:$P$163</definedName>
    <definedName name="_xlnm.Print_Area" localSheetId="1">'Kopsavilkums'!$A$1:$H$34</definedName>
    <definedName name="_xlnm.Print_Area" localSheetId="0">'Koptame'!$A$1:$C$27</definedName>
    <definedName name="_xlnm.Print_Area" localSheetId="5">'LAB'!$A$1:$P$65</definedName>
    <definedName name="_xlnm.Print_Area" localSheetId="4">'SM'!$A$1:$P$88</definedName>
    <definedName name="_xlnm.Print_Titles" localSheetId="3">'AK '!$12:$13</definedName>
    <definedName name="_xlnm.Print_Titles" localSheetId="2">'Buvdarbi'!$12:$13</definedName>
    <definedName name="_xlnm.Print_Titles" localSheetId="5">'LAB'!$12:$13</definedName>
    <definedName name="_xlnm.Print_Titles" localSheetId="4">'SM'!$12:$13</definedName>
  </definedNames>
  <calcPr fullCalcOnLoad="1" fullPrecision="0"/>
</workbook>
</file>

<file path=xl/sharedStrings.xml><?xml version="1.0" encoding="utf-8"?>
<sst xmlns="http://schemas.openxmlformats.org/spreadsheetml/2006/main" count="1154" uniqueCount="365">
  <si>
    <r>
      <t>Loga L3 (2035x1560) montāža (PVC logs ar stikla paketi, divdaļīgs, viena vērtne-kopējā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</si>
  <si>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r>
      <t>Loga L2 (1140x1740) montāža (PVC logs ar stikla paketi, viendaļīgs, viena vērtne-kopējā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</si>
  <si>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r>
      <t>Loga L1 (1700x1740) montāža (PVC logs ar stikla paketi, divdaļīgs,viena vērtne-kopējā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</si>
  <si>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r>
      <t>Loga L4* (1540x1560) montāža (PVC logs ar stikla paketi, divdaļīgs, viena vērtne-kopējā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</si>
  <si>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r>
      <t>Loga L5 (1040x3450) montāža (PVC logs ar stikla paketi, trīsdaļīgs, neverams, katra daļa pārdalīta ar šprosīti 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</si>
  <si>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r>
      <t>Loga L7 (1740x3400) montāža (PVC logs ar stikla paketi, trīsdaļīgs, viena vērtne 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</si>
  <si>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r>
      <t>Loga L8 (2000x5040) montāža (PVC logs ar stikla paketi, trīsdaļīgs, neverams 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</si>
  <si>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r>
      <t>Loga L9 (1700x1140) montāža (PVC logs ar stikla paketi, divdaļīgs, viena vētne 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</si>
  <si>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r>
      <t>Loga L10 (1090x1560) montāža (PVC logs ar stikla paketi, viendaļīgs, viena vētne 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</si>
  <si>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r>
      <t>Loga L11 (1090x1740) montāža (PVC logs ar stikla paketi, viendaļīgs, viena vētne 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</si>
  <si>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r>
      <t>Loga L12 (1430x1740) montāža (PVC logs ar stikla paketi, divdaļīgs, viena vētne 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</si>
  <si>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r>
      <t>Loga L13 (2020x1740) montāža (PVC logs ar stikla paketi, divdaļīgs, viena vētne 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</si>
  <si>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t>Iekšējo  balti krāsotu koka palodžu platumā līdz 40cm uzstādīšana</t>
  </si>
  <si>
    <t xml:space="preserve">Pasūtījuma Nr. </t>
  </si>
  <si>
    <t xml:space="preserve">Būves nosaukums: </t>
  </si>
  <si>
    <t>Pasūtījuma Nr.</t>
  </si>
  <si>
    <t>Sertifikāta Nr.</t>
  </si>
  <si>
    <t>/J. Freimanis/</t>
  </si>
  <si>
    <t>20-3696</t>
  </si>
  <si>
    <t>/Z.Treija /</t>
  </si>
  <si>
    <t>10-0162</t>
  </si>
  <si>
    <t>gab</t>
  </si>
  <si>
    <t>m2</t>
  </si>
  <si>
    <t>vietas</t>
  </si>
  <si>
    <t>Būvniecības koptāme</t>
  </si>
  <si>
    <t>Latojuma demontāža</t>
  </si>
  <si>
    <t>PVN (21%)</t>
  </si>
  <si>
    <t>(darba veids vai konstruktīvā elementa nosaukums)</t>
  </si>
  <si>
    <t>Objekta nosaukums</t>
  </si>
  <si>
    <t>Objekta adrese</t>
  </si>
  <si>
    <t>Tāmes izmaksa</t>
  </si>
  <si>
    <t>Nr.p.k.</t>
  </si>
  <si>
    <t>Kods</t>
  </si>
  <si>
    <t>Darba nosaukums</t>
  </si>
  <si>
    <t>Mērvienība</t>
  </si>
  <si>
    <t>Daudzums</t>
  </si>
  <si>
    <t>Vienības izmaksas</t>
  </si>
  <si>
    <t>Laika norma
(c/h)</t>
  </si>
  <si>
    <t>darba samaksas 
likme (Ls/h)</t>
  </si>
  <si>
    <t>darba alga
 (Ls)</t>
  </si>
  <si>
    <t>materiāli
 (Ls)</t>
  </si>
  <si>
    <t>mehānismi
 (Ls)</t>
  </si>
  <si>
    <t>Kopā
 (Ls)</t>
  </si>
  <si>
    <t>Kopā uz visu apjomu</t>
  </si>
  <si>
    <t>darbietilpība
 (c/h)</t>
  </si>
  <si>
    <t>summa (Ls)</t>
  </si>
  <si>
    <t>Kopā</t>
  </si>
  <si>
    <t>Tiešās izmaksas kopā</t>
  </si>
  <si>
    <t>Sastādīja</t>
  </si>
  <si>
    <t>(paraksts un tā atšifrējums, datums)</t>
  </si>
  <si>
    <t>Pārbaudīja</t>
  </si>
  <si>
    <t>m</t>
  </si>
  <si>
    <t>Kopējā darbietilpība, c/h</t>
  </si>
  <si>
    <t>Tāmes izmaksas 
(Ls)</t>
  </si>
  <si>
    <t>gab.</t>
  </si>
  <si>
    <t>Lokālā tāme Nr.</t>
  </si>
  <si>
    <t>Siltuma ultrasonic mērītāja , G=6m3/h; Dn25 ierīkošana  (SONOMETR 2000 vai analogs)</t>
  </si>
  <si>
    <t>kopmlektā:</t>
  </si>
  <si>
    <t>Izplešanās trauka, V=110L ; P=3bar ierīkošana (Dukla vai analogs)</t>
  </si>
  <si>
    <t>Drošības vārsts P=16bar ierīkošana</t>
  </si>
  <si>
    <t>Drošības vārsts P=10bar ierīkošana</t>
  </si>
  <si>
    <t>Drošības vārsts P=4bar ierīkošana</t>
  </si>
  <si>
    <t>Filtrs Dn50 ierīkošana</t>
  </si>
  <si>
    <t>Filtrs Dn20 ierīkošana</t>
  </si>
  <si>
    <t>Vārsta  Dn50 ( metināts NAVAL vai analogs) ierīkošana</t>
  </si>
  <si>
    <t>Vārsta  Dn40 ( metināts NAVAL vai analogs) ierīkošana</t>
  </si>
  <si>
    <t>Vārsta  Dn32 ( metināts NAVAL vai analogs) ierīkošana</t>
  </si>
  <si>
    <t>Vārsta  Dn20 ( metināts NAVAL vai analogs) ierīkošana</t>
  </si>
  <si>
    <t>Vārsta  Dn20 atgaisotājs( metināts NAVAL vai analogs) ierīkošana</t>
  </si>
  <si>
    <t>Vārsta  Dn15 atgaisotājs( metināts NAVAL vai analogs) ierīkošana</t>
  </si>
  <si>
    <t>Vārsta  Dn25 izlaides( metināts NAVAL vai analogs) ierīkošana</t>
  </si>
  <si>
    <t>Vārsta  Dn15 izlaides ( metināts NAVAL vai analogs) ierīkošana</t>
  </si>
  <si>
    <t>Ūdens mērītāja MTW15  (ZENNER vai analogs ) ierīkošana</t>
  </si>
  <si>
    <t>Vienvirziena vārsta Dn20 ierīkošana</t>
  </si>
  <si>
    <t>Manometrs 0-16 bar</t>
  </si>
  <si>
    <t>Manometrs 0-10 bar</t>
  </si>
  <si>
    <t>Manometriskais krāns Dn15</t>
  </si>
  <si>
    <t>Siltummezgla balsts (metāls)</t>
  </si>
  <si>
    <t>Fasondaļu komplekts un savienojošā armatūra,stiprinājumi</t>
  </si>
  <si>
    <t>Marķēšanas materiāli</t>
  </si>
  <si>
    <t>Vārsta VS2 (apkurei) , Dn25 ; Kvs=4, 0m3/h ierīkošana (vai analogs)</t>
  </si>
  <si>
    <t>Spiediena regulators Dn15; Kvs=4,0m3/h ierīkošana (vai analogs)</t>
  </si>
  <si>
    <t>Termometrs 0-120OC</t>
  </si>
  <si>
    <t>Termometrs 0-100OC</t>
  </si>
  <si>
    <t>m²</t>
  </si>
  <si>
    <t>l.c.</t>
  </si>
  <si>
    <t>1-1</t>
  </si>
  <si>
    <t>Tai skaitā</t>
  </si>
  <si>
    <t>Nr.
p.k.</t>
  </si>
  <si>
    <t>Kods,
 tāmes Nr.</t>
  </si>
  <si>
    <t>Par kopējo summu, Ls</t>
  </si>
  <si>
    <t>Kopā:</t>
  </si>
  <si>
    <t>t.sk.darba aizsardzība</t>
  </si>
  <si>
    <t xml:space="preserve">Pavisam kopā </t>
  </si>
  <si>
    <t xml:space="preserve">m </t>
  </si>
  <si>
    <t>Sertifikāta Nr._____________</t>
  </si>
  <si>
    <t>Darba veids vai
 konstruktīvā 
elementa nosaukums</t>
  </si>
  <si>
    <t>Darb-
ietilpība
 (c/h)</t>
  </si>
  <si>
    <t>mehā-
nismi
 (Ls)</t>
  </si>
  <si>
    <t>darba
 alga
 (Ls)</t>
  </si>
  <si>
    <t>Darba devēja sociālais nodoklis (24.09 %)</t>
  </si>
  <si>
    <t>APSTIPRINU</t>
  </si>
  <si>
    <t>(pasūtītāja paraksts un tā atšifrējums)</t>
  </si>
  <si>
    <t>Z.v.</t>
  </si>
  <si>
    <t>_____.gada____._______________</t>
  </si>
  <si>
    <t>Objekta izmaksas
 (Ls)</t>
  </si>
  <si>
    <t>____________________________________</t>
  </si>
  <si>
    <t>Materiālu, būvgružu transporta izdevumi</t>
  </si>
  <si>
    <t>m2 
jumta</t>
  </si>
  <si>
    <t>Grīdas</t>
  </si>
  <si>
    <t>Pamatnes grunts blietēšana, izmantojot elektrisko vai pneimatisko blieti</t>
  </si>
  <si>
    <t>Esošās grīdas konstrukcijas demontāža, būvgružu aizvākšana līdz konteineram pagalmā, iekraušana konteinerā</t>
  </si>
  <si>
    <t>Betona B7,5 sagataves kārtas b=80mm ieklāšana,  ieskaitot materiālu piegādi iestrādes vietā</t>
  </si>
  <si>
    <t>Cementa -smilšu javas M 150 slāņa ierīkošana b=40mm, ieklājot armatūras sietu d=3mm, acu izm. 200x200mm</t>
  </si>
  <si>
    <t>Blietēta, ar bitumenu piesūcināta šķembu pamatnes slāņa ierīkošana b=100mm,  ieskaitot materiālu piegādi iestrādes vietā</t>
  </si>
  <si>
    <t>Hidroizolācijas ierīkošana 2 kārtās, ar uzlocījumu gar malām</t>
  </si>
  <si>
    <r>
      <t xml:space="preserve">Grīdas tips 1  
</t>
    </r>
    <r>
      <rPr>
        <sz val="9"/>
        <rFont val="Arial"/>
        <family val="2"/>
      </rPr>
      <t>(telpā 22; 23; 24; 27; 32)</t>
    </r>
  </si>
  <si>
    <t>Plēves hidroizolācijas ierīkošana</t>
  </si>
  <si>
    <t>Cietā putoplasta siltumizolācijas (tenapors ekstra  EPS 100 vai līdzvērtīgs) ieklāšana b=50mm</t>
  </si>
  <si>
    <t>Vetonīta 5000 (vai analoga materiāla) izlīdzinošā slāņa 5mm ierīkošana</t>
  </si>
  <si>
    <r>
      <t xml:space="preserve">Grīdas tips 2 
</t>
    </r>
    <r>
      <rPr>
        <sz val="9"/>
        <rFont val="Arial"/>
        <family val="2"/>
      </rPr>
      <t>(telpā 15; 16; 17; 18; 19; 25; 30)</t>
    </r>
  </si>
  <si>
    <r>
      <t xml:space="preserve">Grīdas tips 3  
</t>
    </r>
    <r>
      <rPr>
        <sz val="9"/>
        <rFont val="Arial"/>
        <family val="2"/>
      </rPr>
      <t>(telpā 26; 28; 29)</t>
    </r>
  </si>
  <si>
    <r>
      <t xml:space="preserve">Grīdas tips 4  
</t>
    </r>
    <r>
      <rPr>
        <sz val="9"/>
        <rFont val="Arial"/>
        <family val="2"/>
      </rPr>
      <t>(telpā 20; 21)</t>
    </r>
  </si>
  <si>
    <r>
      <t xml:space="preserve">Grīdas tips 5  
</t>
    </r>
    <r>
      <rPr>
        <sz val="9"/>
        <rFont val="Arial"/>
        <family val="2"/>
      </rPr>
      <t>(bēniņi)</t>
    </r>
  </si>
  <si>
    <t>Tvaika izolācijas ieklāšana uz esošā pārseguma</t>
  </si>
  <si>
    <t>Beramās akmens vates (Paroc BLT 3 vai analogs) ieklāšana 200mm slānī</t>
  </si>
  <si>
    <r>
      <t xml:space="preserve">Grīdas tips 6  
</t>
    </r>
    <r>
      <rPr>
        <sz val="9"/>
        <rFont val="Arial"/>
        <family val="2"/>
      </rPr>
      <t>(bēniņi)</t>
    </r>
  </si>
  <si>
    <t>Beramās akmens vates (Paroc BLT 3 vai analogs) ieklāšana 200mm slānī uz esošā pārseguma un esošās siltumizolācijas</t>
  </si>
  <si>
    <t>Akmens masas flīžu ar neslīdošu virsmu ieklāšana. Izšuvotas šuves. Grīdlīste no flīzes h=60mm</t>
  </si>
  <si>
    <t>Linoleja seguma ieklāšana uz aukstās mastikas  ūdensnecaurlaidīga saistvielu pamata slāni, grīdlīste h=60mm</t>
  </si>
  <si>
    <t>Keramikas flīžu ar neslīdošu virsmu ieklāšana. Izšuvotas šuves. Grīdlīste no flīzes h=60mm</t>
  </si>
  <si>
    <r>
      <t xml:space="preserve">Esošā jumta seguma </t>
    </r>
    <r>
      <rPr>
        <sz val="9"/>
        <rFont val="Arial"/>
        <family val="0"/>
      </rPr>
      <t>demontāža</t>
    </r>
  </si>
  <si>
    <t>Pretkondensāta plēves nostiprināšana ar latām 50x25mm</t>
  </si>
  <si>
    <t>Šķērslatojums 100x50mm ar soli 200mm no antiseptizētiem kokmateriāliem</t>
  </si>
  <si>
    <t>Šķērslatojums 100x50mm ar soli 140mm no antiseptizētiem kokmateriāliem</t>
  </si>
  <si>
    <t>Akmens vates b=150mm iestrāde starp esošajām spārēm</t>
  </si>
  <si>
    <t>Tvaika izolācija no spāru apakšas ierīkošana</t>
  </si>
  <si>
    <t>Rīģipša karkasa izveide uz spārēm, akmens vates siltumizolācijas 50mm iesegums, karkasa apšuvums ar rīģipsi 12,5mm, šuvju aizstrāde</t>
  </si>
  <si>
    <t>Lietusūdeņu notekreņu, cauruļu ierīkošana d=150mm, krāsa RR23</t>
  </si>
  <si>
    <t xml:space="preserve"> Mūrēto vēdināšanas kanālu galvu atjaunošana</t>
  </si>
  <si>
    <t xml:space="preserve"> Mūrēto vēdināšanas kanālu galvu apdare ar 10cm platu skārda apmali</t>
  </si>
  <si>
    <t xml:space="preserve"> Metāla vēdināšanas kanālu jumtiņu izgatavošana un uzstādīšana</t>
  </si>
  <si>
    <t>Sniega barjeras uzstādīšana</t>
  </si>
  <si>
    <t>Lūka siltināta 920x920 izejai uz bēniņiem</t>
  </si>
  <si>
    <t>Koka dzegas krāsošana</t>
  </si>
  <si>
    <t xml:space="preserve"> Metāla vēdināšanas kanālu izeju virs jumta izgatavošana un uzstādīšana</t>
  </si>
  <si>
    <t>Ārējo koka durvju D-2 remonts, atjaunošana, durvju blīvējums un krāsošana</t>
  </si>
  <si>
    <t>Fasāde</t>
  </si>
  <si>
    <t>Sastatņu uzstādīšana  remontdarbiem fasādē, demontāža pēc darbiem, sastatņu noma</t>
  </si>
  <si>
    <t>Starta profila usztādīšana</t>
  </si>
  <si>
    <t>Armējošā slāņa ieklāšana uz līmjavu SERPO 410 vai analoga, gruntējums, dekoratīvais apmetums un krāsojums (gruntējums un krāsojums)</t>
  </si>
  <si>
    <t>Ēkas cokola atrakšana un grunts atpakaļ piebēršana pēc siltinājuma iestrādes</t>
  </si>
  <si>
    <t>Armējošā slāņa ieklāšana uz līmjavu SERPO 410 vai analoga, izlīdzinošais slānis-hidrofobais apmetums SERPO 137, Vetonit  dekoratīvais granīta škembu ROUHE apmetums vai analogi materiāli</t>
  </si>
  <si>
    <t>Papildus: Izvirzītu joslu izveide fasādes virsma</t>
  </si>
  <si>
    <t>Papildus: Ierautu joslu izveide fasādes virsma</t>
  </si>
  <si>
    <t xml:space="preserve">Skārda ārējo palodžu uzstādīšana </t>
  </si>
  <si>
    <t xml:space="preserve">Logaiļu siltināšana no ārpuses, krāsojums </t>
  </si>
  <si>
    <t>Logaiļu siltināšana no iekšpuses, krāsojums +15 cm gar logailes malu - mainītajiem logiem</t>
  </si>
  <si>
    <t>Jumts</t>
  </si>
  <si>
    <t>Būves adrese:</t>
  </si>
  <si>
    <t>1-2</t>
  </si>
  <si>
    <t>Logu un durvju demontāža</t>
  </si>
  <si>
    <t>1-3</t>
  </si>
  <si>
    <t>tn</t>
  </si>
  <si>
    <t>gb</t>
  </si>
  <si>
    <t>Demontāžas darbi</t>
  </si>
  <si>
    <t>Sildierīču  (radiatoru, konvektoru) demontāža</t>
  </si>
  <si>
    <t>Noslēgarmatūras , ventiļu demontāža</t>
  </si>
  <si>
    <t>Iekraut un aiztransportēt būvgružus uz izgāztuvi</t>
  </si>
  <si>
    <t>Caurumu kalšana un urbšana  sienā un pārsegumā</t>
  </si>
  <si>
    <t>gb.</t>
  </si>
  <si>
    <t xml:space="preserve">Apkure  </t>
  </si>
  <si>
    <t>Apkures sistēma A1</t>
  </si>
  <si>
    <t>Tērauda radiatora,”Purmo-Kompakt” C11-500-400 ar sienas stiprinājumiem ierīkošana (vai analogs)</t>
  </si>
  <si>
    <t>Tērauda radiatora,”Purmo-Kompakt” C11-500-900 ar sienas stiprinājumiem ierīkošana (vai analogs)</t>
  </si>
  <si>
    <t>Tērauda radiatora,”Purmo-Kompakt” C11-500-1000 ar sienas stiprinājumiem ierīkošana (vai analogs)</t>
  </si>
  <si>
    <t>Tērauda radiatora,”Purmo-Kompakt” C11-500-1100 ar sienas stiprinājumiem ierīkošana (vai analogs)</t>
  </si>
  <si>
    <t>Tērauda radiatora,”Purmo-Kompakt” C11-500-1200 ar sienas stiprinājumiem ierīkošana (vai analogs)</t>
  </si>
  <si>
    <t>Tērauda radiatora,”Purmo-Kompakt” C11-500-1400 ar sienas stiprinājumiem ierīkošana (vai analogs)</t>
  </si>
  <si>
    <t>Tērauda radiatora,”Purmo-Kompakt” C11-500-1600 ar sienas stiprinājumiem ierīkošana (vai analogs)</t>
  </si>
  <si>
    <t>Tērauda radiatora,”Purmo-Kompakt” C22-500-800 ar sienas stiprinājumiem ierīkošana  (vai analogs)</t>
  </si>
  <si>
    <t>Tērauda radiatora,”Purmo-Kompakt” C22-500-1000 ar sienas stiprinājumiem ierīkošana (vai analogs0</t>
  </si>
  <si>
    <t>Tērauda radiatora,”Purmo-Kompakt” C22-500-1100 ar sienas stiprinājumiem ierīkošana (vai analogs)</t>
  </si>
  <si>
    <t>Tērauda radiatora,”Purmo-Kompakt” C22-500-1200 ar sienas stiprinājumiem ierīkošana  (vai analogs)</t>
  </si>
  <si>
    <t>Tērauda radiatora,”Purmo-Kompakt” C22-500-1600 ar sienas stiprinājumiem ierīkošana (vai analogs)</t>
  </si>
  <si>
    <t>Siltumizolācija,       l=1,2m  PVE-22-40  ierīkošana (vai analogs)</t>
  </si>
  <si>
    <t>Siltumizolācija,       l=1,2m  PVE-28-40  ierīkošana (vai analogs)</t>
  </si>
  <si>
    <t>Siltumizolācija,       l=1,2m  PVE-35-40  ierīkošana (vai analogs)</t>
  </si>
  <si>
    <t>Siltumizolācija,       l=1,2m  PVE-35-60  ierīkošana (vai analogs)</t>
  </si>
  <si>
    <t>Pārklājs   PVC-22-102</t>
  </si>
  <si>
    <t>Ultrasonic sensors (vai analogs)</t>
  </si>
  <si>
    <t>Siltuma skaitītājs , G=6m3/h; Dn25 (vai analogs)</t>
  </si>
  <si>
    <t>Tērauda elektrometināta caurule Ø57x3.0</t>
  </si>
  <si>
    <t>Tērauda elektrometināta caurule Ø45x2.5</t>
  </si>
  <si>
    <t>Tērauda elektrometināta caurule Ø32x2.5</t>
  </si>
  <si>
    <t>Tērauda elektrometināta caurule Ø20x2.0</t>
  </si>
  <si>
    <t>Tērauda elektrometināta caurule Ø18x2.0 (atgaisot.)</t>
  </si>
  <si>
    <t>Tērauda elektrometināta caurule Ø25x2.0 (izlaides)</t>
  </si>
  <si>
    <t>Siltumizolācija (akmens vates čaulas)57x3.0 d=40  (Paroc  vai analogs)</t>
  </si>
  <si>
    <t>Siltumizolācija (akmens vates čaulas)45x2.5 d=40  (Paroc  vai analogs)</t>
  </si>
  <si>
    <t>Siltumizolācija (akmens vates čaulas)32x2.5 d=40  (Paroc  vai analogs)</t>
  </si>
  <si>
    <t>Siltumizolācija (akmens vates čaulas)20x2.0 d=40  (Paroc  vai analogs)</t>
  </si>
  <si>
    <r>
      <t xml:space="preserve">Termoregulatora   </t>
    </r>
    <r>
      <rPr>
        <sz val="9"/>
        <rFont val="Arial"/>
        <family val="2"/>
      </rPr>
      <t>Ø</t>
    </r>
    <r>
      <rPr>
        <sz val="9"/>
        <rFont val="Arial"/>
        <family val="2"/>
      </rPr>
      <t>15 ar termoregulatora galviņu  RTD  uzstādīšana  (vai analogs)</t>
    </r>
  </si>
  <si>
    <r>
      <t xml:space="preserve">Vara caurule    </t>
    </r>
    <r>
      <rPr>
        <sz val="9"/>
        <rFont val="Arial"/>
        <family val="2"/>
      </rPr>
      <t>Ø</t>
    </r>
    <r>
      <rPr>
        <sz val="9"/>
        <rFont val="Arial"/>
        <family val="2"/>
      </rPr>
      <t xml:space="preserve">15x1.0     ierīkošana                                      </t>
    </r>
  </si>
  <si>
    <t>Radiatora ventiļa           Ø15  RLV ierīkošana  (vai analogs)</t>
  </si>
  <si>
    <t xml:space="preserve">Vara caurule    Ø18x1.0     ierīkošana                                      </t>
  </si>
  <si>
    <t xml:space="preserve">Vara caurule    Ø22x1.0     ierīkošana                                      </t>
  </si>
  <si>
    <t xml:space="preserve">Vara caurule    Ø28x1.2    ierīkošana                                      </t>
  </si>
  <si>
    <t xml:space="preserve">Vara caurule   Ø35x1.5     ierīkošana                                      </t>
  </si>
  <si>
    <t>Lodveida vārsta           Ø15 ierīkošana</t>
  </si>
  <si>
    <t>Lodveida vārsta            Ø20 ierīkošana</t>
  </si>
  <si>
    <t>Lodveida vārsta           Ø20 ierīkošana</t>
  </si>
  <si>
    <t>Lodveida vārsta           Ø25 ierīkošana</t>
  </si>
  <si>
    <t>Lodveida vārsta           Ø32 ierīkošana</t>
  </si>
  <si>
    <t>Balansējošā vārsta            Ø32 ierīkošana  MSV-1 (vai analogs)</t>
  </si>
  <si>
    <t>Tērauda radiatora,”Purmo-Kompakt” C22-500-1000 ar sienas stiprinājumiem ierīkošana (vai analogs)</t>
  </si>
  <si>
    <t>Tērauda radiatora,”Purmo-Kompakt” C22-500-1200 ar sienas stiprinājumiem ierīkošana (vai analogs)</t>
  </si>
  <si>
    <t>Termoregulatora           Ø15  RTD  uzstādīšana  (vai analogs)</t>
  </si>
  <si>
    <t xml:space="preserve">Vara caurule    Ø15x1.0     ierīkošana                                      </t>
  </si>
  <si>
    <t xml:space="preserve">Vara caurule    Ø35x1.5     ierīkošana                                      </t>
  </si>
  <si>
    <t xml:space="preserve">Vara caurule    Ø42x1.5     ierīkošana                                      </t>
  </si>
  <si>
    <t>Lodveida vārsta            Ø25 ierīkošana</t>
  </si>
  <si>
    <t>Lodveida vārsta            Ø32 ierīkošana</t>
  </si>
  <si>
    <t>Lodveida vārsta            Ø40 ierīkošana</t>
  </si>
  <si>
    <t>Balansējošā vārsta            Ø40 ierīkošana  MSV-1 (vai analogs)</t>
  </si>
  <si>
    <t>Balansējošā vārsta            Ø25 ierīkošana  MSV-1 (vai analogs)</t>
  </si>
  <si>
    <t>Iekšējie specializētie darbi</t>
  </si>
  <si>
    <r>
      <t>Apkures cauruļvadu (līdzDn</t>
    </r>
    <r>
      <rPr>
        <sz val="9"/>
        <rFont val="Symbol"/>
        <family val="1"/>
      </rPr>
      <t xml:space="preserve">  </t>
    </r>
    <r>
      <rPr>
        <sz val="9"/>
        <rFont val="Arial"/>
        <family val="2"/>
      </rPr>
      <t>100 )  demontāža</t>
    </r>
  </si>
  <si>
    <r>
      <t xml:space="preserve">Balansējošā vārsta            </t>
    </r>
    <r>
      <rPr>
        <sz val="9"/>
        <rFont val="Arial"/>
        <family val="2"/>
      </rPr>
      <t>Ø</t>
    </r>
    <r>
      <rPr>
        <sz val="9"/>
        <rFont val="Arial"/>
        <family val="2"/>
      </rPr>
      <t>40 ierīkošana  MSV-1 (vai analogs)</t>
    </r>
  </si>
  <si>
    <t>Apkures cirkulācijas sūknis ( '' Grundfos'' vai analogs) UPS32-60F(B) G=2,88 m3/h;H=5,0m N=190W;230V</t>
  </si>
  <si>
    <t>Betona pelēku bruģakmeņu 178*118*80mm seguma ierīkošana uz vidēji rupjas smilts pamatnes 30-50mm</t>
  </si>
  <si>
    <t>Betona brūnu bruģakmeņu 178*118*80mm seguma ierīkošana uz vidēji rupjas smilts pamatnes 30-50mm</t>
  </si>
  <si>
    <t>Betona brūnu bruģakmeņu 118*118*80mm seguma ierīkošana uz vidēji rupjas smilts pamatnes 30-50mm</t>
  </si>
  <si>
    <t>Betona pelēku bruģakmeņu 118*118*80mm apmales ierīkošana uz vidēji rupjas smilts pamatnes 30-50mm</t>
  </si>
  <si>
    <t>Blietētas grunts pamatnes izveide un dolomīta šķembu M800 maisījuma 0-:-40 ieklāšana un noblīvēšana b=160mm bruģakmens pamatnei</t>
  </si>
  <si>
    <t>Blietētas grunts pamatnes izveide un dolomīta šķembu M800 maisījuma 0-:-40 ieklāšana un noblīvēšana b=200mm bruģakmens pamatnei</t>
  </si>
  <si>
    <t>Blietētas grunts pamatnes izveide un dolomīta šķembu M800 maisījuma 0-:-40 ieklāšana un noblīvēšana b=100mm bruģakmens pamatnei</t>
  </si>
  <si>
    <t>Betona ceļa apmaļu 80*200mm uzstādīšana</t>
  </si>
  <si>
    <t>Betona ceļa apmaļu 150*300mm uzstādīšana uz betona B15 pamatnes</t>
  </si>
  <si>
    <t>Esošās brauktuves asfaltbetona seguma atjaunošana -pieslēgumvieta</t>
  </si>
  <si>
    <t>Viengadīgo puķu stādījumu dobes ierīkošana</t>
  </si>
  <si>
    <t>Zālāja seguma ierīkošana, 15cm melnzemes kārtā</t>
  </si>
  <si>
    <t>Esošās betona pamatnes nokalšana 10cm biezumā</t>
  </si>
  <si>
    <t>Jaunas betona B15 pamatnes ierīkošana 10cm biezumā</t>
  </si>
  <si>
    <t>Ārējo kāpņu vaigu bojātā apmetuma nokalšana un atjaunošana, b=20mm</t>
  </si>
  <si>
    <t>Ārējā apmetuma atjaunošana, b=20mm</t>
  </si>
  <si>
    <t>Esošā žoga metāla rāmju demontāža</t>
  </si>
  <si>
    <t>Vārtu atslēgas uzstādīšana (skat.ĢP-4)</t>
  </si>
  <si>
    <t>Jauna gruntēta metāla staba d=80x8mm, h=2m uzstādīšana -iestrādāšana betona B7,5 pamatā- sagatavojot bedri, veidņus, iestrādājot betonu</t>
  </si>
  <si>
    <t>Jaunu cehā sagatavotu gruntētu metāla žoga posmu (skat.ĢP-4) uzstādīšana uz esošajiem stabiem</t>
  </si>
  <si>
    <t>Jaunu cehā sagatavotu gruntētu metāla vārtu (skat.ĢP-4) uzstādīšana uz esošajiem stabiem (uz 4 eņģēm)</t>
  </si>
  <si>
    <t>Esošo metāla stabu notīrīšana no rūsas, apstrāde ar pretrūsas sastāvu, gruntēšana.</t>
  </si>
  <si>
    <t>Metāla stabu, žoga un vārtu krāsošana ar tumši pelēku ārdarbu metāla virsmu krāsu</t>
  </si>
  <si>
    <t>Cinkotu metāla margu M1; M2; M3 (skat. AR-16; 17) uzstādīšana</t>
  </si>
  <si>
    <t>Ēku  betona apmaļu demontāža, būvgružu izvešana</t>
  </si>
  <si>
    <t>Liekās grunts, segumu norakšana un izvešana uz izgāztuvi ierīkojamo segumu zonās</t>
  </si>
  <si>
    <t>Pārklājs   PVC-28-102</t>
  </si>
  <si>
    <t>Pārklājs   PVC-35-115</t>
  </si>
  <si>
    <t>Pārklājs   PVC-35-141</t>
  </si>
  <si>
    <t>Siltumizolācijas L=1.0m  TL-18/13-DG  ierīkošana (vai analogs)</t>
  </si>
  <si>
    <t>Siltumizolācijas L=1.0m  TL-20/13-DG  ierīkošana (vai analogs)</t>
  </si>
  <si>
    <t>Atgaisotāja ierīkošana</t>
  </si>
  <si>
    <t>Cinkotā skārda loksnes ierīkošana</t>
  </si>
  <si>
    <t>Stiprinājumi</t>
  </si>
  <si>
    <t>Fasondaļu un savienojošās armatūras komplekts</t>
  </si>
  <si>
    <t>Caurumu aizdare sienā un pārsegumā</t>
  </si>
  <si>
    <t>Apkures sistēma A2</t>
  </si>
  <si>
    <t>Tērauda radiatora,”Purmo-Kompakt” C11-500-500 ar sienas stiprinājumiem ierīkošana (vai analogs)</t>
  </si>
  <si>
    <t>Tērauda radiatora,”Purmo-Kompakt” C11-500-600 ar sienas stiprinājumiem ierīkošana (vai analogs)</t>
  </si>
  <si>
    <t>Tērauda radiatora,”Purmo-Kompakt” C22-500-600 ar sienas stiprinājumiem ierīkošana (vai analogs)</t>
  </si>
  <si>
    <t>Siltumizolācija,       l=1,2m  PVE-42-60  ierīkošana (vai analogs)</t>
  </si>
  <si>
    <t>Pārklājs   PVC-42-140</t>
  </si>
  <si>
    <t>Siltumizolācijas L=1.0m  TL-22/13-DG  ierīkošana (vai analogs)</t>
  </si>
  <si>
    <t>Siltumizolācijas L=1.0m  TL-28/13-DG  ierīkošana</t>
  </si>
  <si>
    <t>Sistēmu kontrolmērījumi un izpilddokumentācija</t>
  </si>
  <si>
    <t>Apkures, apsaistes un siltummezgla sistēmu pārbaude,ieregulēšana un to parametru mērījumi</t>
  </si>
  <si>
    <t>Izpilddokumentācijas izstrāde</t>
  </si>
  <si>
    <t>kpl.</t>
  </si>
  <si>
    <t>kpl</t>
  </si>
  <si>
    <t>Siltummezgls</t>
  </si>
  <si>
    <t xml:space="preserve">Siltummezgla modulis </t>
  </si>
  <si>
    <t>Apkures siltummaiņa 100 kW XB 40-1 60 ierīkošana (vai analogs)</t>
  </si>
  <si>
    <t>Automātika:</t>
  </si>
  <si>
    <t>Kontrolierīces ECL 200 ierīkošana (vai analogs)</t>
  </si>
  <si>
    <t>Ārgaisa  sensora ESM-T ierīkošana (vai analogs)</t>
  </si>
  <si>
    <t>Plūsmas sensora ESM-11 ierīkošana (vai analogs)</t>
  </si>
  <si>
    <t>Izpildmehānisma AMV10 (apkure) ierīkošana (vai analogs)</t>
  </si>
  <si>
    <t>Spiediena devēja KP-35 ierīkošana (vai analogs)</t>
  </si>
  <si>
    <r>
      <t xml:space="preserve">Esošā loga L13A demontāža telpā Nr. 21 un montāža fasādē G-D-A  (PVC logs ar stikla paketi, divdaļīgs, viena vētne </t>
    </r>
    <r>
      <rPr>
        <sz val="9"/>
        <rFont val="Arial"/>
        <family val="0"/>
      </rPr>
      <t>; logu rāmja krāsa iekšpusē balta, ārpusē -tumši brūna)</t>
    </r>
  </si>
  <si>
    <r>
      <t>PVC ārdurvis D-4 (1920x2160) (divvērtņu, ar fiksatoru, ar aizvērēju, durvju uzliku) uzstādīšana. U&lt;1,8W/(m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</t>
    </r>
  </si>
  <si>
    <t>kg</t>
  </si>
  <si>
    <t>Dažādi</t>
  </si>
  <si>
    <r>
      <t>Loga L4 (1540x1560) montāža (PVC logs ar stikla paketi, divdaļīgs, viena vērtne-kopējā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</si>
  <si>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t>Tērauda apkures cauruļvadu krāsošana (krāsa BT-177  - 7,8kg; grunts GF 021-2,6kg vai analogs)</t>
  </si>
  <si>
    <t>Balansējošā vārsta            Ø20 ierīkošana  MSV-1 (vai analogs)</t>
  </si>
  <si>
    <t>Čuguna soliņa ar atzveltni ("ART" A/S "L&amp;T Hoetika" modelis 4443 vai līdzvērtīgs) 1,5m uzstādīšana</t>
  </si>
  <si>
    <t>Velosipēdu statīva(3 vietām) uzstādīšana (mod.4704 A/S "L&amp;T Hoetika" vai līdzvērtīgs</t>
  </si>
  <si>
    <t>Ieejas pandusa rekonstrukcija</t>
  </si>
  <si>
    <t>Esoša pandusa malu betona izzāģēšana, izkalšana 300x300mm, nolīdzināšana</t>
  </si>
  <si>
    <t>Urbumu urbšana betonā 150-170mm dziļumā un enkurstieņu no armatūras A-III d=10 iestrāde urbumos (l=300mm, solis =400mm</t>
  </si>
  <si>
    <t>Monolītās betona joslas 200x200mm armēšana, veidņošana un betonēšana</t>
  </si>
  <si>
    <t>m3</t>
  </si>
  <si>
    <t>Cinkota metāla margas (AR15) pieskrūvēšana pie monolītās betona joslas</t>
  </si>
  <si>
    <t>Esoša pandusa bruģa seguma remonts</t>
  </si>
  <si>
    <t>Pandusa dekoratīvā apmetuma nokalšana un atjaunošana, b=20mm, krāsojums cokola krāsā</t>
  </si>
  <si>
    <t>Esošā pagraba pārseguma- velvju atputekļošana, sagatavošana betona ieklāšanai</t>
  </si>
  <si>
    <t>Keramzīta oļu ɣ≤350kg/m3 iesegums,  ieskaitot materiālu piegādi iestrādes vietā ~150mm</t>
  </si>
  <si>
    <t>Keramzītbetona B7,5  ɣ≤1200kg/m3 sagataves kārtas b=40mm ieklāšana,  ieskaitot materiālu piegādi iestrādes vietā</t>
  </si>
  <si>
    <t>Skatīt kopā ar AR-13</t>
  </si>
  <si>
    <t>Jumta iesegums ar "Ruukki" skārdu Classic SR35-475A krāsa tumši pelēka RR23, ieskaitot pieslēgumus, skārda fasondaļas, vidējas sarežģitības jumts</t>
  </si>
  <si>
    <t>Apkure.</t>
  </si>
  <si>
    <t>Siltummezgls.</t>
  </si>
  <si>
    <t>Teritorijas labiekārtošana.</t>
  </si>
  <si>
    <t>2</t>
  </si>
  <si>
    <t>Būvdarbi.</t>
  </si>
  <si>
    <r>
      <t>Alumīnija iekšdurvju D-1 (2980x2500) (ar divām stiklotām sānu vitrīnām, divām vērtnēm, iestiklotas ar stikla paketēm, drošības plēves pārklājums) izgatavošana, uzstādīšana. U&lt;1,8W/(m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</t>
    </r>
  </si>
  <si>
    <t>PVC vējtvera iekšdurvis D-2 (2780x2500) (ar divām stiklotām sānu vitrīnām, divām vērtnēm, iestiklotas ar stikla paketēm, drošības plēves pārklājums) izgatavošana, uzstādīšana. U&lt;1,8W/(m2xK)</t>
  </si>
  <si>
    <r>
      <t>PVC ārdurvis D-3 (1000x2100) ( iestiklotas ar stikla paketēm, drošības plēves pārklājums, aizvērējs) uzstādīšana. U&lt;1,8W/(m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</t>
    </r>
  </si>
  <si>
    <r>
      <t>Loga L6 (690x1560) montāža (PVC logs ar stikla paketi, viendaļīgs, neverams 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</si>
  <si>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r>
      <t>Loga L14 (660x6700) montāža (PVC logs ar stikla paketi, piecdaļīgs, divas vētnes 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brūna,neveramās daļas necaurspīdīgas)</t>
    </r>
  </si>
  <si>
    <r>
      <t>Loga L15 (2020x1740) montāža (PVC logs ar stikla paketi, trīsdaļīgs, divas vētnes 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ar ziemas vēdināšanu; logu rāmja krāsa iekšpusē balta, ārpusē -tumši brūna)</t>
    </r>
  </si>
  <si>
    <r>
      <t>Loga L16 (1040x450) montāža (PVC logs ar stikla paketi, viendaļīgs, neverams -kopējā logu (U) vērtība ne lielāka par 1.4W/(m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xK),  logu rāmja krāsa iekšpusē balta, ārpusē -tumši brūna)</t>
    </r>
  </si>
  <si>
    <t>Logi un durvis</t>
  </si>
  <si>
    <r>
      <t xml:space="preserve">Grīdas tips 7 
</t>
    </r>
    <r>
      <rPr>
        <sz val="9"/>
        <rFont val="Arial"/>
        <family val="2"/>
      </rPr>
      <t>( telpa57)</t>
    </r>
  </si>
  <si>
    <t xml:space="preserve">Akmens vates FAS 3 vai analoga b=100mm stiprināšna pie fasādes ar dībeļiem , līmjavu </t>
  </si>
  <si>
    <t xml:space="preserve">Putupolistirola  b=50mm stiprināšana pie fasādes cokola ar dībeļiem , līmjavu </t>
  </si>
  <si>
    <t>Iekšējo koka durvju ( pie D-4) remonts, atjaunošana, durvju blīvējums un krāsošana</t>
  </si>
  <si>
    <t>Iekšējo vitrāžu koka rāmī (logiem L-8) demontāža, saglabāšana un uzstādīšana atpakaļ pēc logu nomaiņas veikšanas</t>
  </si>
  <si>
    <t>Ārējo koka durvju (pie D-1) remonts, atjaunošana, durvju blīvējums un krāsošana</t>
  </si>
  <si>
    <t>Jumta lūkas ierīkošana (800x800mm)</t>
  </si>
  <si>
    <t>Koka dzegas remonts, atjaunošana</t>
  </si>
  <si>
    <t>Apkures stāvvadu apšūšana ar rīģipša loksnēm uz metāla karkasu, šuvju aizstrāde</t>
  </si>
  <si>
    <t>Apkures stāvvadu apšūvuma +15cm uz malām krāsošana</t>
  </si>
  <si>
    <t>Pagrabstāva kāpņu telpas griestu siltināšana ar 50mm citeo akmens vati un apmešana ar apmetumu</t>
  </si>
  <si>
    <t>m2 grīda</t>
  </si>
  <si>
    <t>Piebūves demontāža ar pamata demontāžu un aizbēršanu, būvgružu iekraušana konteinerā</t>
  </si>
  <si>
    <t>Sienas koka konstrukciju remonts, koka konstrukciju nomaiņa( asīs 3-1), Apjomu precizēt autoruzraudzības kārtā</t>
  </si>
  <si>
    <t xml:space="preserve">Atvēruma izbūve pagraba velvju pārsegumā, nostiprināšana un aprāmēšana ar metālu </t>
  </si>
  <si>
    <t>/J. Freimanis/ 16.11.10.</t>
  </si>
  <si>
    <t>16.11.10.</t>
  </si>
  <si>
    <t>Semināra iela Nr. 25, Valka, Valkas novads</t>
  </si>
  <si>
    <t>17-3-05.</t>
  </si>
  <si>
    <t>Kopsavilkuma aprēķins būvdarbiem
pa darbu vai konstruktīvo elementu veidiem.</t>
  </si>
  <si>
    <t>Būves nosaukums: Valkas mūzikas skolas rekonstrukcija</t>
  </si>
  <si>
    <t>Kopsavilkuma aprēķins  būvdarbiem 
pa darbu vai konstruktīvo elementu veidiem</t>
  </si>
  <si>
    <t>Valkas mūzikas skolas rekonstrukcija</t>
  </si>
  <si>
    <t xml:space="preserve"> Valkas mūzikas skolas rekonstrukcija</t>
  </si>
  <si>
    <t>Objekta nosaukums :Valkas mūzikas skolas rekonstrukcija</t>
  </si>
  <si>
    <t>17-3-05</t>
  </si>
  <si>
    <t>Objekta nosaukums : Valkas mūzikas skolas rekonstrukcija</t>
  </si>
  <si>
    <t>Semināra iela Nr.25, Valka, Valkas novads</t>
  </si>
  <si>
    <t xml:space="preserve"> 17-3-05</t>
  </si>
  <si>
    <t>Tāme sastādīta:</t>
  </si>
  <si>
    <t>Virsizdevumi  (...%)</t>
  </si>
  <si>
    <t>Peļņa (...%)</t>
  </si>
  <si>
    <t>(...)%</t>
  </si>
  <si>
    <t>(....)%</t>
  </si>
  <si>
    <t>Tāme sastādīta 2013.gada tirgus cenās, pamatojoties uz TP projekta  SM daļu</t>
  </si>
  <si>
    <t>Tāme sastādīta 2013.gada tirgus cenās, pamatojoties uz TP projekta  AVK daļu</t>
  </si>
  <si>
    <t>Tāme sastādīta 2013.gada tirgus cenās, pamatojoties uz TP projekta  AR daļu</t>
  </si>
  <si>
    <t>Tāme sastādīta 2013.gada tirgus cenās, pamatojoties uz TP projekta  GP daļu</t>
  </si>
  <si>
    <t>Piezīmes:</t>
  </si>
  <si>
    <t>1. Būvuzņēmējam jāievērtē darba daudzumu sarakstā minēto darbu veikšanai nepieciešamie materiāli un</t>
  </si>
  <si>
    <t xml:space="preserve">papildus darbi, kas nav minēti šajā sarakstā, bet bez kuriem nebūtu iespējama būvdarbu tehnoloģiski pareiza </t>
  </si>
  <si>
    <t>un spēkā esošajiem normatīviem atbilstoša darba veikšana pilnā apjomā.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</si>
</sst>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&quot;Ls&quot;"/>
    <numFmt numFmtId="176" formatCode="0.0"/>
    <numFmt numFmtId="177" formatCode="[$-426]dddd\,\ yyyy&quot;. gada &quot;d\.\ mmmm"/>
    <numFmt numFmtId="178" formatCode="#,##0.0"/>
    <numFmt numFmtId="179" formatCode="[$€-2]\ #,##0.00_);[Red]\([$€-2]\ #,##0.00\)"/>
    <numFmt numFmtId="180" formatCode="0.0000"/>
    <numFmt numFmtId="181" formatCode="0.000"/>
    <numFmt numFmtId="182" formatCode="0.0%"/>
    <numFmt numFmtId="183" formatCode="#,##0.000"/>
    <numFmt numFmtId="184" formatCode="0.000000"/>
    <numFmt numFmtId="185" formatCode="0.00000"/>
  </numFmts>
  <fonts count="5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Helv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 wrapText="1"/>
    </xf>
    <xf numFmtId="176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14" fontId="2" fillId="0" borderId="0" xfId="0" applyNumberFormat="1" applyFont="1" applyFill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9" fontId="6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176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178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178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57" applyFont="1" applyBorder="1" applyAlignment="1">
      <alignment horizontal="left"/>
      <protection/>
    </xf>
    <xf numFmtId="0" fontId="6" fillId="0" borderId="10" xfId="0" applyFont="1" applyBorder="1" applyAlignment="1">
      <alignment wrapText="1"/>
    </xf>
    <xf numFmtId="0" fontId="9" fillId="0" borderId="17" xfId="0" applyFont="1" applyBorder="1" applyAlignment="1">
      <alignment horizontal="right" wrapText="1"/>
    </xf>
    <xf numFmtId="0" fontId="9" fillId="0" borderId="17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/>
    </xf>
    <xf numFmtId="0" fontId="1" fillId="0" borderId="0" xfId="0" applyFont="1" applyFill="1" applyAlignment="1">
      <alignment horizontal="center"/>
    </xf>
    <xf numFmtId="4" fontId="1" fillId="0" borderId="2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908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GridLines="0" zoomScaleSheetLayoutView="100" zoomScalePageLayoutView="0" workbookViewId="0" topLeftCell="A1">
      <selection activeCell="B46" sqref="B46"/>
    </sheetView>
  </sheetViews>
  <sheetFormatPr defaultColWidth="9.140625" defaultRowHeight="12.75"/>
  <cols>
    <col min="1" max="1" width="16.28125" style="0" customWidth="1"/>
    <col min="2" max="2" width="47.421875" style="0" customWidth="1"/>
    <col min="3" max="3" width="20.140625" style="0" customWidth="1"/>
  </cols>
  <sheetData>
    <row r="1" ht="12.75">
      <c r="C1" t="s">
        <v>101</v>
      </c>
    </row>
    <row r="3" spans="2:3" ht="12.75">
      <c r="B3" s="148" t="s">
        <v>106</v>
      </c>
      <c r="C3" s="148"/>
    </row>
    <row r="4" spans="2:3" ht="12.75">
      <c r="B4" s="149" t="s">
        <v>102</v>
      </c>
      <c r="C4" s="149"/>
    </row>
    <row r="6" ht="12.75">
      <c r="C6" s="1" t="s">
        <v>103</v>
      </c>
    </row>
    <row r="7" ht="12.75">
      <c r="C7" s="1" t="s">
        <v>104</v>
      </c>
    </row>
    <row r="9" ht="18">
      <c r="B9" s="88" t="s">
        <v>24</v>
      </c>
    </row>
    <row r="10" ht="12.75">
      <c r="B10" s="16"/>
    </row>
    <row r="11" spans="1:3" ht="12.75">
      <c r="A11" s="42" t="s">
        <v>343</v>
      </c>
      <c r="B11" s="30"/>
      <c r="C11" s="30"/>
    </row>
    <row r="12" spans="1:3" ht="12.75">
      <c r="A12" s="42" t="s">
        <v>159</v>
      </c>
      <c r="B12" s="96" t="s">
        <v>340</v>
      </c>
      <c r="C12" s="87"/>
    </row>
    <row r="13" spans="1:3" ht="12.75">
      <c r="A13" s="42" t="s">
        <v>15</v>
      </c>
      <c r="B13" s="30" t="s">
        <v>341</v>
      </c>
      <c r="C13" s="87"/>
    </row>
    <row r="15" spans="2:3" ht="12.75">
      <c r="B15" s="16"/>
      <c r="C15" s="61" t="s">
        <v>352</v>
      </c>
    </row>
    <row r="17" spans="1:3" ht="25.5">
      <c r="A17" s="15" t="s">
        <v>88</v>
      </c>
      <c r="B17" s="10" t="s">
        <v>28</v>
      </c>
      <c r="C17" s="15" t="s">
        <v>105</v>
      </c>
    </row>
    <row r="18" spans="1:3" ht="25.5">
      <c r="A18" s="10">
        <v>1</v>
      </c>
      <c r="B18" s="8" t="s">
        <v>342</v>
      </c>
      <c r="C18" s="12"/>
    </row>
    <row r="19" spans="1:3" ht="12.75">
      <c r="A19" s="10"/>
      <c r="B19" s="8"/>
      <c r="C19" s="5"/>
    </row>
    <row r="20" spans="1:3" ht="12.75">
      <c r="A20" s="4"/>
      <c r="B20" s="4" t="s">
        <v>46</v>
      </c>
      <c r="C20" s="5"/>
    </row>
    <row r="21" spans="1:3" ht="12.75">
      <c r="A21" s="6"/>
      <c r="B21" s="6"/>
      <c r="C21" s="6"/>
    </row>
    <row r="22" spans="1:3" ht="12.75">
      <c r="A22" s="150" t="s">
        <v>26</v>
      </c>
      <c r="B22" s="151"/>
      <c r="C22" s="5"/>
    </row>
    <row r="24" spans="1:3" ht="12.75">
      <c r="A24" s="1" t="s">
        <v>48</v>
      </c>
      <c r="B24" s="17"/>
      <c r="C24" s="30" t="s">
        <v>338</v>
      </c>
    </row>
    <row r="25" spans="2:3" ht="12.75">
      <c r="B25" s="40" t="s">
        <v>49</v>
      </c>
      <c r="C25" s="45"/>
    </row>
    <row r="27" spans="1:2" ht="12.75">
      <c r="A27" t="s">
        <v>95</v>
      </c>
      <c r="B27" t="s">
        <v>18</v>
      </c>
    </row>
  </sheetData>
  <sheetProtection/>
  <mergeCells count="3">
    <mergeCell ref="B3:C3"/>
    <mergeCell ref="B4:C4"/>
    <mergeCell ref="A22:B22"/>
  </mergeCells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5.7109375" style="60" customWidth="1"/>
    <col min="2" max="2" width="9.8515625" style="60" customWidth="1"/>
    <col min="3" max="3" width="29.57421875" style="60" customWidth="1"/>
    <col min="4" max="4" width="11.421875" style="60" customWidth="1"/>
    <col min="5" max="6" width="11.57421875" style="60" bestFit="1" customWidth="1"/>
    <col min="7" max="7" width="9.8515625" style="60" customWidth="1"/>
    <col min="8" max="8" width="10.00390625" style="60" customWidth="1"/>
    <col min="9" max="9" width="14.421875" style="60" customWidth="1"/>
    <col min="10" max="16384" width="9.140625" style="60" customWidth="1"/>
  </cols>
  <sheetData>
    <row r="1" spans="1:8" ht="35.25" customHeight="1">
      <c r="A1" s="152" t="s">
        <v>344</v>
      </c>
      <c r="B1" s="152"/>
      <c r="C1" s="152"/>
      <c r="D1" s="152"/>
      <c r="E1" s="152"/>
      <c r="F1" s="152"/>
      <c r="G1" s="152"/>
      <c r="H1" s="152"/>
    </row>
    <row r="2" spans="1:8" ht="12.75">
      <c r="A2" s="64"/>
      <c r="B2" s="64"/>
      <c r="C2" s="90" t="s">
        <v>345</v>
      </c>
      <c r="D2" s="89"/>
      <c r="E2" s="89"/>
      <c r="F2" s="89"/>
      <c r="G2" s="89"/>
      <c r="H2" s="91"/>
    </row>
    <row r="3" spans="1:8" ht="12.75">
      <c r="A3" s="155" t="s">
        <v>27</v>
      </c>
      <c r="B3" s="155"/>
      <c r="C3" s="155"/>
      <c r="D3" s="155"/>
      <c r="E3" s="155"/>
      <c r="F3" s="155"/>
      <c r="G3" s="155"/>
      <c r="H3" s="155"/>
    </row>
    <row r="5" spans="1:7" ht="12.75">
      <c r="A5" s="42" t="s">
        <v>14</v>
      </c>
      <c r="B5" s="62"/>
      <c r="C5" s="63" t="s">
        <v>346</v>
      </c>
      <c r="D5" s="63"/>
      <c r="E5" s="63"/>
      <c r="F5" s="63"/>
      <c r="G5" s="64"/>
    </row>
    <row r="6" spans="1:7" ht="12.75">
      <c r="A6" s="42" t="s">
        <v>347</v>
      </c>
      <c r="B6" s="62"/>
      <c r="C6" s="65"/>
      <c r="D6" s="65"/>
      <c r="E6" s="65"/>
      <c r="F6" s="65"/>
      <c r="G6" s="66"/>
    </row>
    <row r="7" spans="1:7" ht="12.75">
      <c r="A7" s="62" t="s">
        <v>29</v>
      </c>
      <c r="B7" s="62"/>
      <c r="C7" s="38" t="s">
        <v>340</v>
      </c>
      <c r="D7" s="65"/>
      <c r="E7" s="65"/>
      <c r="F7" s="65"/>
      <c r="G7" s="66"/>
    </row>
    <row r="8" spans="1:7" ht="12.75">
      <c r="A8" s="42" t="s">
        <v>13</v>
      </c>
      <c r="B8" s="62"/>
      <c r="C8" s="114" t="s">
        <v>348</v>
      </c>
      <c r="D8" s="65"/>
      <c r="E8" s="65"/>
      <c r="F8" s="65"/>
      <c r="G8" s="66"/>
    </row>
    <row r="9" spans="3:7" ht="12.75">
      <c r="C9" s="73" t="s">
        <v>90</v>
      </c>
      <c r="D9" s="65"/>
      <c r="E9" s="74"/>
      <c r="F9" s="48"/>
      <c r="G9" s="48"/>
    </row>
    <row r="10" spans="3:7" ht="12.75">
      <c r="C10" s="73" t="s">
        <v>52</v>
      </c>
      <c r="D10" s="63"/>
      <c r="E10" s="95"/>
      <c r="F10" s="48"/>
      <c r="G10" s="48"/>
    </row>
    <row r="11" spans="4:7" ht="12.75">
      <c r="D11" s="97" t="s">
        <v>352</v>
      </c>
      <c r="E11" s="48"/>
      <c r="F11" s="48"/>
      <c r="G11" s="48"/>
    </row>
    <row r="13" spans="1:8" ht="12.75">
      <c r="A13" s="156" t="s">
        <v>88</v>
      </c>
      <c r="B13" s="160" t="s">
        <v>89</v>
      </c>
      <c r="C13" s="160" t="s">
        <v>96</v>
      </c>
      <c r="D13" s="156" t="s">
        <v>53</v>
      </c>
      <c r="E13" s="159" t="s">
        <v>87</v>
      </c>
      <c r="F13" s="159"/>
      <c r="G13" s="159"/>
      <c r="H13" s="156" t="s">
        <v>97</v>
      </c>
    </row>
    <row r="14" spans="1:8" ht="36">
      <c r="A14" s="159"/>
      <c r="B14" s="160"/>
      <c r="C14" s="160"/>
      <c r="D14" s="156"/>
      <c r="E14" s="68" t="s">
        <v>99</v>
      </c>
      <c r="F14" s="68" t="s">
        <v>40</v>
      </c>
      <c r="G14" s="68" t="s">
        <v>98</v>
      </c>
      <c r="H14" s="156"/>
    </row>
    <row r="15" spans="1:8" ht="12.75">
      <c r="A15" s="70">
        <v>1</v>
      </c>
      <c r="B15" s="75" t="s">
        <v>86</v>
      </c>
      <c r="C15" s="93" t="str">
        <f>Buvdarbi!C2</f>
        <v>Būvdarbi.</v>
      </c>
      <c r="D15" s="94"/>
      <c r="E15" s="94"/>
      <c r="F15" s="94"/>
      <c r="G15" s="94"/>
      <c r="H15" s="98"/>
    </row>
    <row r="16" spans="1:8" ht="12.75">
      <c r="A16" s="70">
        <v>2</v>
      </c>
      <c r="B16" s="75" t="s">
        <v>160</v>
      </c>
      <c r="C16" s="141" t="str">
        <f>'AK '!C2:M2</f>
        <v>Apkure.</v>
      </c>
      <c r="D16" s="142"/>
      <c r="E16" s="142"/>
      <c r="F16" s="142"/>
      <c r="G16" s="142"/>
      <c r="H16" s="143"/>
    </row>
    <row r="17" spans="1:8" ht="12.75">
      <c r="A17" s="70">
        <v>3</v>
      </c>
      <c r="B17" s="75" t="s">
        <v>162</v>
      </c>
      <c r="C17" s="93" t="str">
        <f>SM!C2</f>
        <v>Siltummezgls.</v>
      </c>
      <c r="D17" s="94"/>
      <c r="E17" s="94"/>
      <c r="F17" s="94"/>
      <c r="G17" s="94"/>
      <c r="H17" s="98"/>
    </row>
    <row r="18" spans="1:8" ht="12.75">
      <c r="A18" s="70">
        <v>4</v>
      </c>
      <c r="B18" s="75" t="s">
        <v>313</v>
      </c>
      <c r="C18" s="93" t="str">
        <f>LAB!C2</f>
        <v>Teritorijas labiekārtošana.</v>
      </c>
      <c r="D18" s="94"/>
      <c r="E18" s="94"/>
      <c r="F18" s="94"/>
      <c r="G18" s="94"/>
      <c r="H18" s="98"/>
    </row>
    <row r="19" spans="1:8" ht="12.75">
      <c r="A19" s="69"/>
      <c r="B19" s="69"/>
      <c r="C19" s="69"/>
      <c r="D19" s="76">
        <f>SUM(E19:G19)</f>
        <v>0</v>
      </c>
      <c r="E19" s="69"/>
      <c r="F19" s="69"/>
      <c r="G19" s="69"/>
      <c r="H19" s="77"/>
    </row>
    <row r="20" spans="1:8" ht="12.75">
      <c r="A20" s="69"/>
      <c r="B20" s="69"/>
      <c r="C20" s="78" t="s">
        <v>91</v>
      </c>
      <c r="D20" s="76"/>
      <c r="E20" s="76"/>
      <c r="F20" s="76"/>
      <c r="G20" s="76"/>
      <c r="H20" s="77"/>
    </row>
    <row r="21" spans="1:4" ht="12.75">
      <c r="A21" s="79"/>
      <c r="B21" s="66"/>
      <c r="C21" s="80" t="s">
        <v>353</v>
      </c>
      <c r="D21" s="76"/>
    </row>
    <row r="22" spans="1:4" ht="12.75">
      <c r="A22" s="79"/>
      <c r="B22" s="66"/>
      <c r="C22" s="81" t="s">
        <v>92</v>
      </c>
      <c r="D22" s="76"/>
    </row>
    <row r="23" spans="1:4" ht="12.75">
      <c r="A23" s="79"/>
      <c r="B23" s="66"/>
      <c r="C23" s="80" t="s">
        <v>354</v>
      </c>
      <c r="D23" s="76"/>
    </row>
    <row r="24" spans="1:4" ht="12.75">
      <c r="A24" s="79"/>
      <c r="B24" s="66"/>
      <c r="C24" s="80" t="s">
        <v>100</v>
      </c>
      <c r="D24" s="76"/>
    </row>
    <row r="25" spans="1:4" ht="12.75">
      <c r="A25" s="79"/>
      <c r="B25" s="66"/>
      <c r="C25" s="80" t="s">
        <v>93</v>
      </c>
      <c r="D25" s="76"/>
    </row>
    <row r="27" spans="1:8" ht="12.75">
      <c r="A27" s="157" t="s">
        <v>48</v>
      </c>
      <c r="B27" s="157"/>
      <c r="C27" s="71"/>
      <c r="D27" s="72" t="s">
        <v>17</v>
      </c>
      <c r="E27" s="72"/>
      <c r="F27" s="161" t="s">
        <v>339</v>
      </c>
      <c r="G27" s="161"/>
      <c r="H27" s="48"/>
    </row>
    <row r="28" spans="1:8" ht="12.75">
      <c r="A28" s="48"/>
      <c r="B28" s="158" t="s">
        <v>49</v>
      </c>
      <c r="C28" s="158"/>
      <c r="D28" s="158"/>
      <c r="E28" s="158"/>
      <c r="F28" s="158"/>
      <c r="G28" s="158"/>
      <c r="H28" s="48"/>
    </row>
    <row r="29" spans="1:8" ht="12.75">
      <c r="A29" s="48"/>
      <c r="B29" s="48"/>
      <c r="C29" s="48"/>
      <c r="D29" s="48"/>
      <c r="E29" s="48"/>
      <c r="F29" s="48"/>
      <c r="G29" s="48"/>
      <c r="H29" s="48"/>
    </row>
    <row r="30" spans="1:8" ht="12.75">
      <c r="A30" s="48"/>
      <c r="B30" s="61" t="s">
        <v>50</v>
      </c>
      <c r="C30" s="72"/>
      <c r="D30" s="72" t="s">
        <v>19</v>
      </c>
      <c r="E30" s="72"/>
      <c r="F30" s="161" t="s">
        <v>339</v>
      </c>
      <c r="G30" s="161"/>
      <c r="H30" s="82"/>
    </row>
    <row r="31" spans="1:8" ht="12.75">
      <c r="A31" s="48"/>
      <c r="B31" s="48"/>
      <c r="C31" s="153" t="s">
        <v>49</v>
      </c>
      <c r="D31" s="153"/>
      <c r="E31" s="153"/>
      <c r="F31" s="153"/>
      <c r="G31" s="154"/>
      <c r="H31" s="154"/>
    </row>
    <row r="33" spans="2:3" ht="12.75">
      <c r="B33" s="67" t="s">
        <v>16</v>
      </c>
      <c r="C33" s="137" t="s">
        <v>20</v>
      </c>
    </row>
  </sheetData>
  <sheetProtection/>
  <mergeCells count="13">
    <mergeCell ref="F30:G30"/>
    <mergeCell ref="C13:C14"/>
    <mergeCell ref="D13:D14"/>
    <mergeCell ref="A1:H1"/>
    <mergeCell ref="C31:H31"/>
    <mergeCell ref="A3:H3"/>
    <mergeCell ref="H13:H14"/>
    <mergeCell ref="A27:B27"/>
    <mergeCell ref="B28:G28"/>
    <mergeCell ref="E13:G13"/>
    <mergeCell ref="A13:A14"/>
    <mergeCell ref="B13:B14"/>
    <mergeCell ref="F27:G27"/>
  </mergeCells>
  <printOptions horizontalCentered="1"/>
  <pageMargins left="0.984251968503937" right="0.3937007874015748" top="0.984251968503937" bottom="0.787401574803149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2"/>
  <sheetViews>
    <sheetView showGridLines="0" showZeros="0" tabSelected="1" view="pageBreakPreview" zoomScaleSheetLayoutView="100" zoomScalePageLayoutView="0" workbookViewId="0" topLeftCell="A1">
      <selection activeCell="C159" sqref="C159:C162"/>
    </sheetView>
  </sheetViews>
  <sheetFormatPr defaultColWidth="9.140625" defaultRowHeight="12.75"/>
  <cols>
    <col min="1" max="1" width="4.8515625" style="0" customWidth="1"/>
    <col min="2" max="2" width="9.7109375" style="0" customWidth="1"/>
    <col min="3" max="3" width="41.7109375" style="0" customWidth="1"/>
    <col min="4" max="4" width="6.140625" style="0" customWidth="1"/>
    <col min="5" max="5" width="7.28125" style="0" customWidth="1"/>
    <col min="6" max="6" width="6.57421875" style="0" customWidth="1"/>
    <col min="7" max="7" width="6.00390625" style="0" customWidth="1"/>
    <col min="8" max="8" width="7.00390625" style="0" customWidth="1"/>
    <col min="9" max="9" width="8.00390625" style="0" customWidth="1"/>
    <col min="10" max="10" width="7.00390625" style="0" customWidth="1"/>
    <col min="11" max="11" width="7.57421875" style="0" customWidth="1"/>
    <col min="12" max="12" width="7.28125" style="0" customWidth="1"/>
    <col min="13" max="13" width="10.00390625" style="0" customWidth="1"/>
    <col min="14" max="14" width="10.140625" style="0" customWidth="1"/>
    <col min="15" max="15" width="9.8515625" style="0" customWidth="1"/>
    <col min="16" max="16" width="11.140625" style="0" customWidth="1"/>
  </cols>
  <sheetData>
    <row r="1" spans="1:15" ht="18">
      <c r="A1" s="16"/>
      <c r="B1" s="16"/>
      <c r="C1" s="16"/>
      <c r="D1" s="16"/>
      <c r="E1" s="32"/>
      <c r="F1" s="33" t="s">
        <v>55</v>
      </c>
      <c r="G1" s="34" t="s">
        <v>86</v>
      </c>
      <c r="H1" s="16"/>
      <c r="I1" s="16"/>
      <c r="J1" s="16"/>
      <c r="K1" s="16"/>
      <c r="L1" s="16"/>
      <c r="M1" s="16"/>
      <c r="N1" s="16"/>
      <c r="O1" s="16"/>
    </row>
    <row r="2" spans="1:15" ht="12.75">
      <c r="A2" s="16"/>
      <c r="B2" s="16"/>
      <c r="C2" s="164" t="s">
        <v>314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"/>
      <c r="O2" s="16"/>
    </row>
    <row r="3" spans="1:15" ht="12.75">
      <c r="A3" s="16"/>
      <c r="B3" s="16"/>
      <c r="C3" s="16"/>
      <c r="D3" s="16"/>
      <c r="E3" s="35" t="s">
        <v>27</v>
      </c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ht="12.75">
      <c r="A5" s="42" t="s">
        <v>343</v>
      </c>
      <c r="B5" s="42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7"/>
    </row>
    <row r="6" spans="1:16" ht="12.75">
      <c r="A6" s="42" t="s">
        <v>349</v>
      </c>
      <c r="B6" s="42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6"/>
    </row>
    <row r="7" spans="1:16" ht="12.75">
      <c r="A7" s="42" t="s">
        <v>29</v>
      </c>
      <c r="B7" s="42"/>
      <c r="C7" s="38" t="s">
        <v>350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6"/>
    </row>
    <row r="8" spans="1:16" ht="12.75">
      <c r="A8" s="42" t="s">
        <v>13</v>
      </c>
      <c r="B8" s="42"/>
      <c r="C8" s="47" t="s">
        <v>351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6"/>
    </row>
    <row r="9" spans="1:16" ht="12.75">
      <c r="A9" s="16" t="s">
        <v>359</v>
      </c>
      <c r="B9" s="16"/>
      <c r="C9" s="16"/>
      <c r="D9" s="16"/>
      <c r="E9" s="16"/>
      <c r="F9" s="16"/>
      <c r="G9" s="16"/>
      <c r="H9" s="16"/>
      <c r="I9" s="16"/>
      <c r="J9" s="16"/>
      <c r="K9" s="31" t="s">
        <v>30</v>
      </c>
      <c r="L9" s="165"/>
      <c r="M9" s="165"/>
      <c r="N9" s="165"/>
      <c r="O9" s="83"/>
      <c r="P9" s="18"/>
    </row>
    <row r="10" spans="1:15" ht="12.75">
      <c r="A10" s="16"/>
      <c r="B10" s="16"/>
      <c r="C10" s="16"/>
      <c r="D10" s="16"/>
      <c r="E10" s="16"/>
      <c r="F10" s="16"/>
      <c r="G10" s="16"/>
      <c r="H10" s="16"/>
      <c r="I10" s="16"/>
      <c r="J10" s="144" t="s">
        <v>352</v>
      </c>
      <c r="K10" s="49"/>
      <c r="L10" s="49"/>
      <c r="M10" s="49"/>
      <c r="N10" s="16"/>
      <c r="O10" s="16"/>
    </row>
    <row r="12" spans="1:16" ht="12.75">
      <c r="A12" s="167" t="s">
        <v>31</v>
      </c>
      <c r="B12" s="167" t="s">
        <v>32</v>
      </c>
      <c r="C12" s="162" t="s">
        <v>33</v>
      </c>
      <c r="D12" s="163" t="s">
        <v>34</v>
      </c>
      <c r="E12" s="163" t="s">
        <v>35</v>
      </c>
      <c r="F12" s="166" t="s">
        <v>36</v>
      </c>
      <c r="G12" s="166"/>
      <c r="H12" s="166"/>
      <c r="I12" s="166"/>
      <c r="J12" s="166"/>
      <c r="K12" s="166"/>
      <c r="L12" s="166" t="s">
        <v>43</v>
      </c>
      <c r="M12" s="166"/>
      <c r="N12" s="166"/>
      <c r="O12" s="166"/>
      <c r="P12" s="166"/>
    </row>
    <row r="13" spans="1:16" ht="66" customHeight="1">
      <c r="A13" s="167"/>
      <c r="B13" s="167"/>
      <c r="C13" s="162"/>
      <c r="D13" s="163"/>
      <c r="E13" s="163"/>
      <c r="F13" s="2" t="s">
        <v>37</v>
      </c>
      <c r="G13" s="2" t="s">
        <v>38</v>
      </c>
      <c r="H13" s="2" t="s">
        <v>39</v>
      </c>
      <c r="I13" s="2" t="s">
        <v>40</v>
      </c>
      <c r="J13" s="2" t="s">
        <v>41</v>
      </c>
      <c r="K13" s="2" t="s">
        <v>42</v>
      </c>
      <c r="L13" s="2" t="s">
        <v>44</v>
      </c>
      <c r="M13" s="2" t="s">
        <v>39</v>
      </c>
      <c r="N13" s="2" t="s">
        <v>40</v>
      </c>
      <c r="O13" s="2" t="s">
        <v>41</v>
      </c>
      <c r="P13" s="2" t="s">
        <v>45</v>
      </c>
    </row>
    <row r="14" spans="1:16" ht="12.75">
      <c r="A14" s="2"/>
      <c r="B14" s="2"/>
      <c r="C14" s="140" t="s">
        <v>158</v>
      </c>
      <c r="D14" s="103"/>
      <c r="E14" s="10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19">
        <v>1</v>
      </c>
      <c r="B15" s="19" t="s">
        <v>85</v>
      </c>
      <c r="C15" s="102" t="s">
        <v>131</v>
      </c>
      <c r="D15" s="28" t="s">
        <v>22</v>
      </c>
      <c r="E15" s="109">
        <v>762.7</v>
      </c>
      <c r="F15" s="84"/>
      <c r="G15" s="85"/>
      <c r="H15" s="85"/>
      <c r="I15" s="85"/>
      <c r="J15" s="85"/>
      <c r="K15" s="85"/>
      <c r="L15" s="84"/>
      <c r="M15" s="85"/>
      <c r="N15" s="85"/>
      <c r="O15" s="85"/>
      <c r="P15" s="85"/>
    </row>
    <row r="16" spans="1:16" ht="12.75">
      <c r="A16" s="19">
        <v>2</v>
      </c>
      <c r="B16" s="19" t="s">
        <v>85</v>
      </c>
      <c r="C16" s="102" t="s">
        <v>25</v>
      </c>
      <c r="D16" s="28" t="s">
        <v>22</v>
      </c>
      <c r="E16" s="109">
        <f>E15</f>
        <v>762.7</v>
      </c>
      <c r="F16" s="84"/>
      <c r="G16" s="85"/>
      <c r="H16" s="85"/>
      <c r="I16" s="85"/>
      <c r="J16" s="85"/>
      <c r="K16" s="85"/>
      <c r="L16" s="84"/>
      <c r="M16" s="85"/>
      <c r="N16" s="85"/>
      <c r="O16" s="85"/>
      <c r="P16" s="85"/>
    </row>
    <row r="17" spans="1:16" ht="24">
      <c r="A17" s="19">
        <v>3</v>
      </c>
      <c r="B17" s="19" t="s">
        <v>85</v>
      </c>
      <c r="C17" s="107" t="s">
        <v>132</v>
      </c>
      <c r="D17" s="92" t="s">
        <v>108</v>
      </c>
      <c r="E17" s="28">
        <v>762.7</v>
      </c>
      <c r="F17" s="84"/>
      <c r="G17" s="85"/>
      <c r="H17" s="85"/>
      <c r="I17" s="85"/>
      <c r="J17" s="85"/>
      <c r="K17" s="85"/>
      <c r="L17" s="84"/>
      <c r="M17" s="85"/>
      <c r="N17" s="85"/>
      <c r="O17" s="85"/>
      <c r="P17" s="85"/>
    </row>
    <row r="18" spans="1:16" ht="24">
      <c r="A18" s="19">
        <v>4</v>
      </c>
      <c r="B18" s="19" t="s">
        <v>85</v>
      </c>
      <c r="C18" s="102" t="s">
        <v>133</v>
      </c>
      <c r="D18" s="92" t="s">
        <v>108</v>
      </c>
      <c r="E18" s="28">
        <v>746.2</v>
      </c>
      <c r="F18" s="84"/>
      <c r="G18" s="85"/>
      <c r="H18" s="85"/>
      <c r="I18" s="85"/>
      <c r="J18" s="85"/>
      <c r="K18" s="85"/>
      <c r="L18" s="84"/>
      <c r="M18" s="85"/>
      <c r="N18" s="85"/>
      <c r="O18" s="85"/>
      <c r="P18" s="85"/>
    </row>
    <row r="19" spans="1:16" ht="24">
      <c r="A19" s="19">
        <v>5</v>
      </c>
      <c r="B19" s="19" t="s">
        <v>85</v>
      </c>
      <c r="C19" s="102" t="s">
        <v>134</v>
      </c>
      <c r="D19" s="92" t="s">
        <v>108</v>
      </c>
      <c r="E19" s="28">
        <v>16.3</v>
      </c>
      <c r="F19" s="86"/>
      <c r="G19" s="85"/>
      <c r="H19" s="85"/>
      <c r="I19" s="85"/>
      <c r="J19" s="85"/>
      <c r="K19" s="85"/>
      <c r="L19" s="84"/>
      <c r="M19" s="85"/>
      <c r="N19" s="85"/>
      <c r="O19" s="85"/>
      <c r="P19" s="85"/>
    </row>
    <row r="20" spans="1:16" ht="48">
      <c r="A20" s="19">
        <v>6</v>
      </c>
      <c r="B20" s="19" t="s">
        <v>85</v>
      </c>
      <c r="C20" s="102" t="s">
        <v>309</v>
      </c>
      <c r="D20" s="28" t="s">
        <v>22</v>
      </c>
      <c r="E20" s="28">
        <f>E17</f>
        <v>762.7</v>
      </c>
      <c r="F20" s="84"/>
      <c r="G20" s="85"/>
      <c r="H20" s="85"/>
      <c r="I20" s="85"/>
      <c r="J20" s="85"/>
      <c r="K20" s="85"/>
      <c r="L20" s="84"/>
      <c r="M20" s="85"/>
      <c r="N20" s="85"/>
      <c r="O20" s="85"/>
      <c r="P20" s="85"/>
    </row>
    <row r="21" spans="1:16" ht="24">
      <c r="A21" s="19">
        <v>7</v>
      </c>
      <c r="B21" s="19" t="s">
        <v>85</v>
      </c>
      <c r="C21" s="102" t="s">
        <v>135</v>
      </c>
      <c r="D21" s="28" t="s">
        <v>22</v>
      </c>
      <c r="E21" s="28">
        <f>E19</f>
        <v>16.3</v>
      </c>
      <c r="F21" s="86"/>
      <c r="G21" s="85"/>
      <c r="H21" s="85"/>
      <c r="I21" s="85"/>
      <c r="J21" s="85"/>
      <c r="K21" s="85"/>
      <c r="L21" s="84"/>
      <c r="M21" s="85"/>
      <c r="N21" s="85"/>
      <c r="O21" s="85"/>
      <c r="P21" s="85"/>
    </row>
    <row r="22" spans="1:16" ht="12.75">
      <c r="A22" s="19">
        <v>8</v>
      </c>
      <c r="B22" s="19" t="s">
        <v>85</v>
      </c>
      <c r="C22" s="102" t="s">
        <v>136</v>
      </c>
      <c r="D22" s="28" t="s">
        <v>22</v>
      </c>
      <c r="E22" s="28">
        <f>E21</f>
        <v>16.3</v>
      </c>
      <c r="F22" s="86"/>
      <c r="G22" s="85"/>
      <c r="H22" s="85"/>
      <c r="I22" s="85"/>
      <c r="J22" s="85"/>
      <c r="K22" s="85"/>
      <c r="L22" s="84"/>
      <c r="M22" s="85"/>
      <c r="N22" s="85"/>
      <c r="O22" s="85"/>
      <c r="P22" s="85"/>
    </row>
    <row r="23" spans="1:16" ht="36">
      <c r="A23" s="19">
        <v>9</v>
      </c>
      <c r="B23" s="19" t="s">
        <v>85</v>
      </c>
      <c r="C23" s="102" t="s">
        <v>137</v>
      </c>
      <c r="D23" s="28" t="s">
        <v>22</v>
      </c>
      <c r="E23" s="28">
        <f>E22</f>
        <v>16.3</v>
      </c>
      <c r="F23" s="86"/>
      <c r="G23" s="85"/>
      <c r="H23" s="85"/>
      <c r="I23" s="85"/>
      <c r="J23" s="85"/>
      <c r="K23" s="85"/>
      <c r="L23" s="84"/>
      <c r="M23" s="85"/>
      <c r="N23" s="85"/>
      <c r="O23" s="85"/>
      <c r="P23" s="85"/>
    </row>
    <row r="24" spans="1:16" ht="24">
      <c r="A24" s="19">
        <v>10</v>
      </c>
      <c r="B24" s="19" t="s">
        <v>85</v>
      </c>
      <c r="C24" s="102" t="s">
        <v>138</v>
      </c>
      <c r="D24" s="28" t="s">
        <v>51</v>
      </c>
      <c r="E24" s="28">
        <f>166+84.3</f>
        <v>250.3</v>
      </c>
      <c r="F24" s="86"/>
      <c r="G24" s="85"/>
      <c r="H24" s="85"/>
      <c r="I24" s="85"/>
      <c r="J24" s="85"/>
      <c r="K24" s="85"/>
      <c r="L24" s="84"/>
      <c r="M24" s="85"/>
      <c r="N24" s="85"/>
      <c r="O24" s="85"/>
      <c r="P24" s="85"/>
    </row>
    <row r="25" spans="1:16" ht="12.75">
      <c r="A25" s="19">
        <v>11</v>
      </c>
      <c r="B25" s="19" t="s">
        <v>85</v>
      </c>
      <c r="C25" s="102" t="s">
        <v>139</v>
      </c>
      <c r="D25" s="28" t="s">
        <v>23</v>
      </c>
      <c r="E25" s="28">
        <v>5</v>
      </c>
      <c r="F25" s="84"/>
      <c r="G25" s="85"/>
      <c r="H25" s="85"/>
      <c r="I25" s="85"/>
      <c r="J25" s="85"/>
      <c r="K25" s="85"/>
      <c r="L25" s="84"/>
      <c r="M25" s="85"/>
      <c r="N25" s="85"/>
      <c r="O25" s="85"/>
      <c r="P25" s="85"/>
    </row>
    <row r="26" spans="1:16" ht="24">
      <c r="A26" s="19">
        <v>12</v>
      </c>
      <c r="B26" s="19" t="s">
        <v>85</v>
      </c>
      <c r="C26" s="102" t="s">
        <v>140</v>
      </c>
      <c r="D26" s="28" t="s">
        <v>51</v>
      </c>
      <c r="E26" s="28">
        <f>1.5+2.4+3.2+4+2.8</f>
        <v>13.9</v>
      </c>
      <c r="F26" s="84"/>
      <c r="G26" s="85"/>
      <c r="H26" s="85"/>
      <c r="I26" s="85"/>
      <c r="J26" s="85"/>
      <c r="K26" s="85"/>
      <c r="L26" s="84"/>
      <c r="M26" s="85"/>
      <c r="N26" s="85"/>
      <c r="O26" s="85"/>
      <c r="P26" s="85"/>
    </row>
    <row r="27" spans="1:16" ht="24">
      <c r="A27" s="19">
        <v>13</v>
      </c>
      <c r="B27" s="19" t="s">
        <v>85</v>
      </c>
      <c r="C27" s="102" t="s">
        <v>145</v>
      </c>
      <c r="D27" s="28" t="s">
        <v>22</v>
      </c>
      <c r="E27" s="28">
        <f>0.8*4+1*3.6+5.6</f>
        <v>12.4</v>
      </c>
      <c r="F27" s="84"/>
      <c r="G27" s="85"/>
      <c r="H27" s="85"/>
      <c r="I27" s="85"/>
      <c r="J27" s="85"/>
      <c r="K27" s="85"/>
      <c r="L27" s="84"/>
      <c r="M27" s="85"/>
      <c r="N27" s="85"/>
      <c r="O27" s="85"/>
      <c r="P27" s="85"/>
    </row>
    <row r="28" spans="1:16" ht="24">
      <c r="A28" s="19">
        <v>14</v>
      </c>
      <c r="B28" s="19" t="s">
        <v>85</v>
      </c>
      <c r="C28" s="102" t="s">
        <v>141</v>
      </c>
      <c r="D28" s="28" t="s">
        <v>22</v>
      </c>
      <c r="E28" s="28">
        <f>0.5+0.7+0.7</f>
        <v>1.9</v>
      </c>
      <c r="F28" s="84"/>
      <c r="G28" s="85"/>
      <c r="H28" s="85"/>
      <c r="I28" s="85"/>
      <c r="J28" s="85"/>
      <c r="K28" s="85"/>
      <c r="L28" s="84"/>
      <c r="M28" s="85"/>
      <c r="N28" s="85"/>
      <c r="O28" s="85"/>
      <c r="P28" s="85"/>
    </row>
    <row r="29" spans="1:16" ht="12.75">
      <c r="A29" s="19">
        <v>15</v>
      </c>
      <c r="B29" s="19" t="s">
        <v>85</v>
      </c>
      <c r="C29" s="102" t="s">
        <v>329</v>
      </c>
      <c r="D29" s="28" t="s">
        <v>164</v>
      </c>
      <c r="E29" s="28">
        <v>3</v>
      </c>
      <c r="F29" s="86"/>
      <c r="G29" s="85"/>
      <c r="H29" s="85"/>
      <c r="I29" s="85"/>
      <c r="J29" s="85"/>
      <c r="K29" s="85"/>
      <c r="L29" s="84"/>
      <c r="M29" s="85"/>
      <c r="N29" s="85"/>
      <c r="O29" s="85"/>
      <c r="P29" s="85"/>
    </row>
    <row r="30" spans="1:16" ht="12.75">
      <c r="A30" s="19">
        <v>16</v>
      </c>
      <c r="B30" s="19" t="s">
        <v>85</v>
      </c>
      <c r="C30" s="102" t="s">
        <v>142</v>
      </c>
      <c r="D30" s="28" t="s">
        <v>51</v>
      </c>
      <c r="E30" s="109">
        <v>94</v>
      </c>
      <c r="F30" s="84"/>
      <c r="G30" s="85"/>
      <c r="H30" s="85"/>
      <c r="I30" s="85"/>
      <c r="J30" s="85"/>
      <c r="K30" s="85"/>
      <c r="L30" s="84"/>
      <c r="M30" s="85"/>
      <c r="N30" s="85"/>
      <c r="O30" s="85"/>
      <c r="P30" s="85"/>
    </row>
    <row r="31" spans="1:16" ht="12.75">
      <c r="A31" s="19"/>
      <c r="B31" s="19"/>
      <c r="C31" s="102"/>
      <c r="D31" s="28"/>
      <c r="E31" s="109"/>
      <c r="F31" s="84"/>
      <c r="G31" s="85"/>
      <c r="H31" s="85"/>
      <c r="I31" s="85"/>
      <c r="J31" s="85"/>
      <c r="K31" s="85"/>
      <c r="L31" s="84"/>
      <c r="M31" s="85"/>
      <c r="N31" s="85"/>
      <c r="O31" s="85"/>
      <c r="P31" s="85"/>
    </row>
    <row r="32" spans="1:16" ht="12.75">
      <c r="A32" s="19"/>
      <c r="B32" s="19"/>
      <c r="C32" s="139" t="s">
        <v>109</v>
      </c>
      <c r="D32" s="92"/>
      <c r="E32" s="28"/>
      <c r="F32" s="84"/>
      <c r="G32" s="85"/>
      <c r="H32" s="85"/>
      <c r="I32" s="85"/>
      <c r="J32" s="85"/>
      <c r="K32" s="85"/>
      <c r="L32" s="84"/>
      <c r="M32" s="85"/>
      <c r="N32" s="85"/>
      <c r="O32" s="85"/>
      <c r="P32" s="85"/>
    </row>
    <row r="33" spans="1:16" ht="12.75">
      <c r="A33" s="19"/>
      <c r="B33" s="19"/>
      <c r="C33" s="99" t="s">
        <v>308</v>
      </c>
      <c r="D33" s="100"/>
      <c r="E33" s="28"/>
      <c r="F33" s="84"/>
      <c r="G33" s="85"/>
      <c r="H33" s="85"/>
      <c r="I33" s="85"/>
      <c r="J33" s="85"/>
      <c r="K33" s="85"/>
      <c r="L33" s="84"/>
      <c r="M33" s="85"/>
      <c r="N33" s="85"/>
      <c r="O33" s="85"/>
      <c r="P33" s="85"/>
    </row>
    <row r="34" spans="1:16" ht="24">
      <c r="A34" s="19"/>
      <c r="B34" s="19"/>
      <c r="C34" s="101" t="s">
        <v>116</v>
      </c>
      <c r="D34" s="92" t="s">
        <v>22</v>
      </c>
      <c r="E34" s="28">
        <v>34.5</v>
      </c>
      <c r="F34" s="84"/>
      <c r="G34" s="85"/>
      <c r="H34" s="85"/>
      <c r="I34" s="85"/>
      <c r="J34" s="85"/>
      <c r="K34" s="85"/>
      <c r="L34" s="84"/>
      <c r="M34" s="85"/>
      <c r="N34" s="85"/>
      <c r="O34" s="85"/>
      <c r="P34" s="85"/>
    </row>
    <row r="35" spans="1:16" ht="36">
      <c r="A35" s="19">
        <v>17</v>
      </c>
      <c r="B35" s="19" t="s">
        <v>85</v>
      </c>
      <c r="C35" s="99" t="s">
        <v>111</v>
      </c>
      <c r="D35" s="92" t="s">
        <v>22</v>
      </c>
      <c r="E35" s="28">
        <f>E34</f>
        <v>34.5</v>
      </c>
      <c r="F35" s="84"/>
      <c r="G35" s="85"/>
      <c r="H35" s="85"/>
      <c r="I35" s="85"/>
      <c r="J35" s="85"/>
      <c r="K35" s="85"/>
      <c r="L35" s="84"/>
      <c r="M35" s="85"/>
      <c r="N35" s="85"/>
      <c r="O35" s="85"/>
      <c r="P35" s="85"/>
    </row>
    <row r="36" spans="1:16" ht="24">
      <c r="A36" s="19">
        <v>18</v>
      </c>
      <c r="B36" s="19" t="s">
        <v>85</v>
      </c>
      <c r="C36" s="99" t="s">
        <v>110</v>
      </c>
      <c r="D36" s="92" t="s">
        <v>22</v>
      </c>
      <c r="E36" s="28">
        <f>E34</f>
        <v>34.5</v>
      </c>
      <c r="F36" s="86"/>
      <c r="G36" s="85"/>
      <c r="H36" s="85"/>
      <c r="I36" s="85"/>
      <c r="J36" s="85"/>
      <c r="K36" s="85"/>
      <c r="L36" s="84"/>
      <c r="M36" s="85"/>
      <c r="N36" s="85"/>
      <c r="O36" s="85"/>
      <c r="P36" s="85"/>
    </row>
    <row r="37" spans="1:16" ht="36">
      <c r="A37" s="19">
        <v>19</v>
      </c>
      <c r="B37" s="19" t="s">
        <v>85</v>
      </c>
      <c r="C37" s="99" t="s">
        <v>114</v>
      </c>
      <c r="D37" s="100" t="s">
        <v>22</v>
      </c>
      <c r="E37" s="28">
        <f>E34</f>
        <v>34.5</v>
      </c>
      <c r="F37" s="86"/>
      <c r="G37" s="85"/>
      <c r="H37" s="85"/>
      <c r="I37" s="85"/>
      <c r="J37" s="85"/>
      <c r="K37" s="85"/>
      <c r="L37" s="84"/>
      <c r="M37" s="85"/>
      <c r="N37" s="85"/>
      <c r="O37" s="85"/>
      <c r="P37" s="85"/>
    </row>
    <row r="38" spans="1:16" ht="12.75">
      <c r="A38" s="19">
        <v>20</v>
      </c>
      <c r="B38" s="19" t="s">
        <v>85</v>
      </c>
      <c r="C38" s="99" t="s">
        <v>117</v>
      </c>
      <c r="D38" s="92" t="s">
        <v>22</v>
      </c>
      <c r="E38" s="28">
        <f>E34</f>
        <v>34.5</v>
      </c>
      <c r="F38" s="84"/>
      <c r="G38" s="85"/>
      <c r="H38" s="85"/>
      <c r="I38" s="85"/>
      <c r="J38" s="85"/>
      <c r="K38" s="85"/>
      <c r="L38" s="84"/>
      <c r="M38" s="85"/>
      <c r="N38" s="85"/>
      <c r="O38" s="85"/>
      <c r="P38" s="85"/>
    </row>
    <row r="39" spans="1:16" ht="24">
      <c r="A39" s="19">
        <v>21</v>
      </c>
      <c r="B39" s="19" t="s">
        <v>85</v>
      </c>
      <c r="C39" s="99" t="s">
        <v>112</v>
      </c>
      <c r="D39" s="100" t="s">
        <v>22</v>
      </c>
      <c r="E39" s="28">
        <f>E34</f>
        <v>34.5</v>
      </c>
      <c r="F39" s="86"/>
      <c r="G39" s="85"/>
      <c r="H39" s="85"/>
      <c r="I39" s="85"/>
      <c r="J39" s="85"/>
      <c r="K39" s="85"/>
      <c r="L39" s="84"/>
      <c r="M39" s="85"/>
      <c r="N39" s="85"/>
      <c r="O39" s="85"/>
      <c r="P39" s="85"/>
    </row>
    <row r="40" spans="1:16" ht="24">
      <c r="A40" s="19">
        <v>22</v>
      </c>
      <c r="B40" s="19" t="s">
        <v>85</v>
      </c>
      <c r="C40" s="99" t="s">
        <v>118</v>
      </c>
      <c r="D40" s="100" t="s">
        <v>22</v>
      </c>
      <c r="E40" s="28">
        <f>E34</f>
        <v>34.5</v>
      </c>
      <c r="F40" s="84"/>
      <c r="G40" s="85"/>
      <c r="H40" s="85"/>
      <c r="I40" s="85"/>
      <c r="J40" s="85"/>
      <c r="K40" s="85"/>
      <c r="L40" s="84"/>
      <c r="M40" s="85"/>
      <c r="N40" s="85"/>
      <c r="O40" s="85"/>
      <c r="P40" s="85"/>
    </row>
    <row r="41" spans="1:16" ht="36">
      <c r="A41" s="19">
        <v>23</v>
      </c>
      <c r="B41" s="19" t="s">
        <v>85</v>
      </c>
      <c r="C41" s="99" t="s">
        <v>113</v>
      </c>
      <c r="D41" s="100" t="s">
        <v>22</v>
      </c>
      <c r="E41" s="28">
        <f>E34</f>
        <v>34.5</v>
      </c>
      <c r="F41" s="84"/>
      <c r="G41" s="85"/>
      <c r="H41" s="85"/>
      <c r="I41" s="85"/>
      <c r="J41" s="85"/>
      <c r="K41" s="85"/>
      <c r="L41" s="84"/>
      <c r="M41" s="85"/>
      <c r="N41" s="85"/>
      <c r="O41" s="85"/>
      <c r="P41" s="85"/>
    </row>
    <row r="42" spans="1:16" ht="24">
      <c r="A42" s="19">
        <v>24</v>
      </c>
      <c r="B42" s="19" t="s">
        <v>85</v>
      </c>
      <c r="C42" s="99" t="s">
        <v>119</v>
      </c>
      <c r="D42" s="100" t="s">
        <v>22</v>
      </c>
      <c r="E42" s="28">
        <f>E34</f>
        <v>34.5</v>
      </c>
      <c r="F42" s="84"/>
      <c r="G42" s="85"/>
      <c r="H42" s="85"/>
      <c r="I42" s="85"/>
      <c r="J42" s="85"/>
      <c r="K42" s="85"/>
      <c r="L42" s="84"/>
      <c r="M42" s="85"/>
      <c r="N42" s="85"/>
      <c r="O42" s="85"/>
      <c r="P42" s="85"/>
    </row>
    <row r="43" spans="1:16" ht="36">
      <c r="A43" s="19">
        <v>25</v>
      </c>
      <c r="B43" s="19" t="s">
        <v>85</v>
      </c>
      <c r="C43" s="99" t="s">
        <v>128</v>
      </c>
      <c r="D43" s="100" t="s">
        <v>22</v>
      </c>
      <c r="E43" s="28">
        <f>E34</f>
        <v>34.5</v>
      </c>
      <c r="F43" s="84"/>
      <c r="G43" s="85"/>
      <c r="H43" s="85"/>
      <c r="I43" s="85"/>
      <c r="J43" s="85"/>
      <c r="K43" s="85"/>
      <c r="L43" s="84"/>
      <c r="M43" s="85"/>
      <c r="N43" s="85"/>
      <c r="O43" s="85"/>
      <c r="P43" s="85"/>
    </row>
    <row r="44" spans="1:16" ht="12.75">
      <c r="A44" s="19"/>
      <c r="B44" s="19"/>
      <c r="C44" s="99"/>
      <c r="D44" s="92"/>
      <c r="E44" s="28"/>
      <c r="F44" s="84"/>
      <c r="G44" s="85"/>
      <c r="H44" s="85"/>
      <c r="I44" s="85"/>
      <c r="J44" s="85"/>
      <c r="K44" s="85"/>
      <c r="L44" s="84"/>
      <c r="M44" s="85"/>
      <c r="N44" s="85"/>
      <c r="O44" s="85"/>
      <c r="P44" s="85"/>
    </row>
    <row r="45" spans="1:16" ht="24">
      <c r="A45" s="19"/>
      <c r="B45" s="19"/>
      <c r="C45" s="101" t="s">
        <v>120</v>
      </c>
      <c r="D45" s="92" t="s">
        <v>22</v>
      </c>
      <c r="E45" s="28">
        <v>96.2</v>
      </c>
      <c r="F45" s="84"/>
      <c r="G45" s="85"/>
      <c r="H45" s="85"/>
      <c r="I45" s="85"/>
      <c r="J45" s="85"/>
      <c r="K45" s="85"/>
      <c r="L45" s="84"/>
      <c r="M45" s="85"/>
      <c r="N45" s="85"/>
      <c r="O45" s="85"/>
      <c r="P45" s="85"/>
    </row>
    <row r="46" spans="1:16" ht="36">
      <c r="A46" s="19">
        <v>26</v>
      </c>
      <c r="B46" s="19" t="s">
        <v>85</v>
      </c>
      <c r="C46" s="99" t="s">
        <v>111</v>
      </c>
      <c r="D46" s="92" t="s">
        <v>22</v>
      </c>
      <c r="E46" s="28">
        <f>E45</f>
        <v>96.2</v>
      </c>
      <c r="F46" s="84"/>
      <c r="G46" s="85"/>
      <c r="H46" s="85"/>
      <c r="I46" s="85"/>
      <c r="J46" s="85"/>
      <c r="K46" s="85"/>
      <c r="L46" s="84"/>
      <c r="M46" s="85"/>
      <c r="N46" s="85"/>
      <c r="O46" s="85"/>
      <c r="P46" s="85"/>
    </row>
    <row r="47" spans="1:16" ht="24">
      <c r="A47" s="19">
        <v>27</v>
      </c>
      <c r="B47" s="19" t="s">
        <v>85</v>
      </c>
      <c r="C47" s="99" t="s">
        <v>110</v>
      </c>
      <c r="D47" s="92" t="s">
        <v>22</v>
      </c>
      <c r="E47" s="28">
        <f>E45</f>
        <v>96.2</v>
      </c>
      <c r="F47" s="86"/>
      <c r="G47" s="85"/>
      <c r="H47" s="85"/>
      <c r="I47" s="85"/>
      <c r="J47" s="85"/>
      <c r="K47" s="85"/>
      <c r="L47" s="84"/>
      <c r="M47" s="85"/>
      <c r="N47" s="85"/>
      <c r="O47" s="85"/>
      <c r="P47" s="85"/>
    </row>
    <row r="48" spans="1:16" ht="36">
      <c r="A48" s="19">
        <v>28</v>
      </c>
      <c r="B48" s="19" t="s">
        <v>85</v>
      </c>
      <c r="C48" s="99" t="s">
        <v>114</v>
      </c>
      <c r="D48" s="100" t="s">
        <v>22</v>
      </c>
      <c r="E48" s="28">
        <f>E45</f>
        <v>96.2</v>
      </c>
      <c r="F48" s="86"/>
      <c r="G48" s="85"/>
      <c r="H48" s="85"/>
      <c r="I48" s="85"/>
      <c r="J48" s="85"/>
      <c r="K48" s="85"/>
      <c r="L48" s="84"/>
      <c r="M48" s="85"/>
      <c r="N48" s="85"/>
      <c r="O48" s="85"/>
      <c r="P48" s="85"/>
    </row>
    <row r="49" spans="1:16" ht="12.75">
      <c r="A49" s="19">
        <v>29</v>
      </c>
      <c r="B49" s="19" t="s">
        <v>85</v>
      </c>
      <c r="C49" s="99" t="s">
        <v>117</v>
      </c>
      <c r="D49" s="92" t="s">
        <v>22</v>
      </c>
      <c r="E49" s="28">
        <f>E45</f>
        <v>96.2</v>
      </c>
      <c r="F49" s="84"/>
      <c r="G49" s="85"/>
      <c r="H49" s="85"/>
      <c r="I49" s="85"/>
      <c r="J49" s="85"/>
      <c r="K49" s="85"/>
      <c r="L49" s="84"/>
      <c r="M49" s="85"/>
      <c r="N49" s="85"/>
      <c r="O49" s="85"/>
      <c r="P49" s="85"/>
    </row>
    <row r="50" spans="1:16" ht="24">
      <c r="A50" s="19">
        <v>30</v>
      </c>
      <c r="B50" s="19" t="s">
        <v>85</v>
      </c>
      <c r="C50" s="99" t="s">
        <v>112</v>
      </c>
      <c r="D50" s="100" t="s">
        <v>22</v>
      </c>
      <c r="E50" s="28">
        <f>E45</f>
        <v>96.2</v>
      </c>
      <c r="F50" s="86"/>
      <c r="G50" s="85"/>
      <c r="H50" s="85"/>
      <c r="I50" s="85"/>
      <c r="J50" s="85"/>
      <c r="K50" s="85"/>
      <c r="L50" s="84"/>
      <c r="M50" s="85"/>
      <c r="N50" s="85"/>
      <c r="O50" s="85"/>
      <c r="P50" s="85"/>
    </row>
    <row r="51" spans="1:16" ht="24">
      <c r="A51" s="19">
        <v>31</v>
      </c>
      <c r="B51" s="19" t="s">
        <v>85</v>
      </c>
      <c r="C51" s="99" t="s">
        <v>118</v>
      </c>
      <c r="D51" s="100" t="s">
        <v>22</v>
      </c>
      <c r="E51" s="28">
        <f>E45</f>
        <v>96.2</v>
      </c>
      <c r="F51" s="84"/>
      <c r="G51" s="85"/>
      <c r="H51" s="85"/>
      <c r="I51" s="85"/>
      <c r="J51" s="85"/>
      <c r="K51" s="85"/>
      <c r="L51" s="84"/>
      <c r="M51" s="85"/>
      <c r="N51" s="85"/>
      <c r="O51" s="85"/>
      <c r="P51" s="85"/>
    </row>
    <row r="52" spans="1:16" ht="36">
      <c r="A52" s="19">
        <v>32</v>
      </c>
      <c r="B52" s="19" t="s">
        <v>85</v>
      </c>
      <c r="C52" s="99" t="s">
        <v>113</v>
      </c>
      <c r="D52" s="100" t="s">
        <v>22</v>
      </c>
      <c r="E52" s="28">
        <f>E45</f>
        <v>96.2</v>
      </c>
      <c r="F52" s="84"/>
      <c r="G52" s="85"/>
      <c r="H52" s="85"/>
      <c r="I52" s="85"/>
      <c r="J52" s="85"/>
      <c r="K52" s="85"/>
      <c r="L52" s="84"/>
      <c r="M52" s="85"/>
      <c r="N52" s="85"/>
      <c r="O52" s="85"/>
      <c r="P52" s="85"/>
    </row>
    <row r="53" spans="1:16" ht="24">
      <c r="A53" s="19">
        <v>33</v>
      </c>
      <c r="B53" s="19" t="s">
        <v>85</v>
      </c>
      <c r="C53" s="99" t="s">
        <v>119</v>
      </c>
      <c r="D53" s="100" t="s">
        <v>22</v>
      </c>
      <c r="E53" s="28">
        <f>E45</f>
        <v>96.2</v>
      </c>
      <c r="F53" s="84"/>
      <c r="G53" s="85"/>
      <c r="H53" s="85"/>
      <c r="I53" s="85"/>
      <c r="J53" s="85"/>
      <c r="K53" s="85"/>
      <c r="L53" s="84"/>
      <c r="M53" s="85"/>
      <c r="N53" s="85"/>
      <c r="O53" s="85"/>
      <c r="P53" s="85"/>
    </row>
    <row r="54" spans="1:16" ht="36">
      <c r="A54" s="19">
        <v>34</v>
      </c>
      <c r="B54" s="19" t="s">
        <v>85</v>
      </c>
      <c r="C54" s="99" t="s">
        <v>129</v>
      </c>
      <c r="D54" s="100" t="s">
        <v>22</v>
      </c>
      <c r="E54" s="28">
        <f>E45</f>
        <v>96.2</v>
      </c>
      <c r="F54" s="84"/>
      <c r="G54" s="85"/>
      <c r="H54" s="85"/>
      <c r="I54" s="85"/>
      <c r="J54" s="85"/>
      <c r="K54" s="85"/>
      <c r="L54" s="84"/>
      <c r="M54" s="85"/>
      <c r="N54" s="85"/>
      <c r="O54" s="85"/>
      <c r="P54" s="85"/>
    </row>
    <row r="55" spans="1:16" ht="12.75">
      <c r="A55" s="19"/>
      <c r="B55" s="19"/>
      <c r="C55" s="99"/>
      <c r="D55" s="92"/>
      <c r="E55" s="28"/>
      <c r="F55" s="84"/>
      <c r="G55" s="85"/>
      <c r="H55" s="85"/>
      <c r="I55" s="85"/>
      <c r="J55" s="85"/>
      <c r="K55" s="85"/>
      <c r="L55" s="84"/>
      <c r="M55" s="85"/>
      <c r="N55" s="85"/>
      <c r="O55" s="85"/>
      <c r="P55" s="85"/>
    </row>
    <row r="56" spans="1:16" ht="24">
      <c r="A56" s="19"/>
      <c r="B56" s="19"/>
      <c r="C56" s="101" t="s">
        <v>121</v>
      </c>
      <c r="D56" s="92" t="s">
        <v>22</v>
      </c>
      <c r="E56" s="28">
        <v>7</v>
      </c>
      <c r="F56" s="84"/>
      <c r="G56" s="85"/>
      <c r="H56" s="85"/>
      <c r="I56" s="85"/>
      <c r="J56" s="85"/>
      <c r="K56" s="85"/>
      <c r="L56" s="84"/>
      <c r="M56" s="85"/>
      <c r="N56" s="85"/>
      <c r="O56" s="85"/>
      <c r="P56" s="85"/>
    </row>
    <row r="57" spans="1:16" ht="36">
      <c r="A57" s="19">
        <v>35</v>
      </c>
      <c r="B57" s="19" t="s">
        <v>85</v>
      </c>
      <c r="C57" s="99" t="s">
        <v>111</v>
      </c>
      <c r="D57" s="92" t="s">
        <v>22</v>
      </c>
      <c r="E57" s="28">
        <f>E56</f>
        <v>7</v>
      </c>
      <c r="F57" s="84"/>
      <c r="G57" s="85"/>
      <c r="H57" s="85"/>
      <c r="I57" s="85"/>
      <c r="J57" s="85"/>
      <c r="K57" s="85"/>
      <c r="L57" s="84"/>
      <c r="M57" s="85"/>
      <c r="N57" s="85"/>
      <c r="O57" s="85"/>
      <c r="P57" s="85"/>
    </row>
    <row r="58" spans="1:16" ht="24">
      <c r="A58" s="19">
        <v>36</v>
      </c>
      <c r="B58" s="19" t="s">
        <v>85</v>
      </c>
      <c r="C58" s="99" t="s">
        <v>110</v>
      </c>
      <c r="D58" s="92" t="s">
        <v>22</v>
      </c>
      <c r="E58" s="28">
        <f>E56</f>
        <v>7</v>
      </c>
      <c r="F58" s="86"/>
      <c r="G58" s="85"/>
      <c r="H58" s="85"/>
      <c r="I58" s="85"/>
      <c r="J58" s="85"/>
      <c r="K58" s="85"/>
      <c r="L58" s="84"/>
      <c r="M58" s="85"/>
      <c r="N58" s="85"/>
      <c r="O58" s="85"/>
      <c r="P58" s="85"/>
    </row>
    <row r="59" spans="1:16" ht="36">
      <c r="A59" s="19">
        <v>37</v>
      </c>
      <c r="B59" s="19" t="s">
        <v>85</v>
      </c>
      <c r="C59" s="99" t="s">
        <v>114</v>
      </c>
      <c r="D59" s="100" t="s">
        <v>22</v>
      </c>
      <c r="E59" s="28">
        <f>E56</f>
        <v>7</v>
      </c>
      <c r="F59" s="86"/>
      <c r="G59" s="85"/>
      <c r="H59" s="85"/>
      <c r="I59" s="85"/>
      <c r="J59" s="85"/>
      <c r="K59" s="85"/>
      <c r="L59" s="84"/>
      <c r="M59" s="85"/>
      <c r="N59" s="85"/>
      <c r="O59" s="85"/>
      <c r="P59" s="85"/>
    </row>
    <row r="60" spans="1:16" ht="12.75">
      <c r="A60" s="19">
        <v>38</v>
      </c>
      <c r="B60" s="19" t="s">
        <v>85</v>
      </c>
      <c r="C60" s="99" t="s">
        <v>117</v>
      </c>
      <c r="D60" s="92" t="s">
        <v>22</v>
      </c>
      <c r="E60" s="28">
        <f>E56</f>
        <v>7</v>
      </c>
      <c r="F60" s="84"/>
      <c r="G60" s="85"/>
      <c r="H60" s="85"/>
      <c r="I60" s="85"/>
      <c r="J60" s="85"/>
      <c r="K60" s="85"/>
      <c r="L60" s="84"/>
      <c r="M60" s="85"/>
      <c r="N60" s="85"/>
      <c r="O60" s="85"/>
      <c r="P60" s="85"/>
    </row>
    <row r="61" spans="1:16" ht="24">
      <c r="A61" s="19">
        <v>39</v>
      </c>
      <c r="B61" s="19" t="s">
        <v>85</v>
      </c>
      <c r="C61" s="99" t="s">
        <v>112</v>
      </c>
      <c r="D61" s="100" t="s">
        <v>22</v>
      </c>
      <c r="E61" s="28">
        <f>E56</f>
        <v>7</v>
      </c>
      <c r="F61" s="86"/>
      <c r="G61" s="85"/>
      <c r="H61" s="85"/>
      <c r="I61" s="85"/>
      <c r="J61" s="85"/>
      <c r="K61" s="85"/>
      <c r="L61" s="84"/>
      <c r="M61" s="85"/>
      <c r="N61" s="85"/>
      <c r="O61" s="85"/>
      <c r="P61" s="85"/>
    </row>
    <row r="62" spans="1:16" ht="24">
      <c r="A62" s="19">
        <v>40</v>
      </c>
      <c r="B62" s="19" t="s">
        <v>85</v>
      </c>
      <c r="C62" s="99" t="s">
        <v>118</v>
      </c>
      <c r="D62" s="100" t="s">
        <v>22</v>
      </c>
      <c r="E62" s="28">
        <f>E56</f>
        <v>7</v>
      </c>
      <c r="F62" s="84"/>
      <c r="G62" s="85"/>
      <c r="H62" s="85"/>
      <c r="I62" s="85"/>
      <c r="J62" s="85"/>
      <c r="K62" s="85"/>
      <c r="L62" s="84"/>
      <c r="M62" s="85"/>
      <c r="N62" s="85"/>
      <c r="O62" s="85"/>
      <c r="P62" s="85"/>
    </row>
    <row r="63" spans="1:16" ht="36">
      <c r="A63" s="19">
        <v>41</v>
      </c>
      <c r="B63" s="19" t="s">
        <v>85</v>
      </c>
      <c r="C63" s="99" t="s">
        <v>113</v>
      </c>
      <c r="D63" s="100" t="s">
        <v>22</v>
      </c>
      <c r="E63" s="28">
        <f>E56</f>
        <v>7</v>
      </c>
      <c r="F63" s="84"/>
      <c r="G63" s="85"/>
      <c r="H63" s="85"/>
      <c r="I63" s="85"/>
      <c r="J63" s="85"/>
      <c r="K63" s="85"/>
      <c r="L63" s="84"/>
      <c r="M63" s="85"/>
      <c r="N63" s="85"/>
      <c r="O63" s="85"/>
      <c r="P63" s="85"/>
    </row>
    <row r="64" spans="1:16" ht="24">
      <c r="A64" s="19">
        <v>42</v>
      </c>
      <c r="B64" s="19" t="s">
        <v>85</v>
      </c>
      <c r="C64" s="99" t="s">
        <v>115</v>
      </c>
      <c r="D64" s="92" t="s">
        <v>22</v>
      </c>
      <c r="E64" s="28">
        <f>E56</f>
        <v>7</v>
      </c>
      <c r="F64" s="84"/>
      <c r="G64" s="85"/>
      <c r="H64" s="85"/>
      <c r="I64" s="85"/>
      <c r="J64" s="85"/>
      <c r="K64" s="85"/>
      <c r="L64" s="84"/>
      <c r="M64" s="85"/>
      <c r="N64" s="85"/>
      <c r="O64" s="85"/>
      <c r="P64" s="85"/>
    </row>
    <row r="65" spans="1:16" ht="24">
      <c r="A65" s="19">
        <v>43</v>
      </c>
      <c r="B65" s="19" t="s">
        <v>85</v>
      </c>
      <c r="C65" s="99" t="s">
        <v>119</v>
      </c>
      <c r="D65" s="100" t="s">
        <v>22</v>
      </c>
      <c r="E65" s="28">
        <f>E56</f>
        <v>7</v>
      </c>
      <c r="F65" s="84"/>
      <c r="G65" s="85"/>
      <c r="H65" s="85"/>
      <c r="I65" s="85"/>
      <c r="J65" s="85"/>
      <c r="K65" s="85"/>
      <c r="L65" s="84"/>
      <c r="M65" s="85"/>
      <c r="N65" s="85"/>
      <c r="O65" s="85"/>
      <c r="P65" s="85"/>
    </row>
    <row r="66" spans="1:16" ht="24">
      <c r="A66" s="19">
        <v>44</v>
      </c>
      <c r="B66" s="19" t="s">
        <v>85</v>
      </c>
      <c r="C66" s="99" t="s">
        <v>130</v>
      </c>
      <c r="D66" s="100" t="s">
        <v>22</v>
      </c>
      <c r="E66" s="28">
        <f>E56</f>
        <v>7</v>
      </c>
      <c r="F66" s="84"/>
      <c r="G66" s="85"/>
      <c r="H66" s="85"/>
      <c r="I66" s="85"/>
      <c r="J66" s="85"/>
      <c r="K66" s="85"/>
      <c r="L66" s="84"/>
      <c r="M66" s="85"/>
      <c r="N66" s="85"/>
      <c r="O66" s="85"/>
      <c r="P66" s="85"/>
    </row>
    <row r="67" spans="1:16" ht="12.75">
      <c r="A67" s="19"/>
      <c r="B67" s="19"/>
      <c r="C67" s="99"/>
      <c r="D67" s="92"/>
      <c r="E67" s="28"/>
      <c r="F67" s="84"/>
      <c r="G67" s="85"/>
      <c r="H67" s="85"/>
      <c r="I67" s="85"/>
      <c r="J67" s="85"/>
      <c r="K67" s="85"/>
      <c r="L67" s="84"/>
      <c r="M67" s="85"/>
      <c r="N67" s="85"/>
      <c r="O67" s="85"/>
      <c r="P67" s="85"/>
    </row>
    <row r="68" spans="1:16" ht="24">
      <c r="A68" s="19"/>
      <c r="B68" s="19"/>
      <c r="C68" s="101" t="s">
        <v>122</v>
      </c>
      <c r="D68" s="92" t="s">
        <v>22</v>
      </c>
      <c r="E68" s="28">
        <v>21.9</v>
      </c>
      <c r="F68" s="84"/>
      <c r="G68" s="85"/>
      <c r="H68" s="85"/>
      <c r="I68" s="85"/>
      <c r="J68" s="85"/>
      <c r="K68" s="85"/>
      <c r="L68" s="84"/>
      <c r="M68" s="85"/>
      <c r="N68" s="85"/>
      <c r="O68" s="85"/>
      <c r="P68" s="85"/>
    </row>
    <row r="69" spans="1:16" ht="36">
      <c r="A69" s="19">
        <v>45</v>
      </c>
      <c r="B69" s="19" t="s">
        <v>85</v>
      </c>
      <c r="C69" s="99" t="s">
        <v>111</v>
      </c>
      <c r="D69" s="92" t="s">
        <v>22</v>
      </c>
      <c r="E69" s="28">
        <f>E68</f>
        <v>21.9</v>
      </c>
      <c r="F69" s="84"/>
      <c r="G69" s="85"/>
      <c r="H69" s="85"/>
      <c r="I69" s="85"/>
      <c r="J69" s="85"/>
      <c r="K69" s="85"/>
      <c r="L69" s="84"/>
      <c r="M69" s="85"/>
      <c r="N69" s="85"/>
      <c r="O69" s="85"/>
      <c r="P69" s="85"/>
    </row>
    <row r="70" spans="1:16" ht="24">
      <c r="A70" s="19">
        <v>46</v>
      </c>
      <c r="B70" s="19" t="s">
        <v>85</v>
      </c>
      <c r="C70" s="99" t="s">
        <v>305</v>
      </c>
      <c r="D70" s="92" t="s">
        <v>22</v>
      </c>
      <c r="E70" s="28">
        <f>E68</f>
        <v>21.9</v>
      </c>
      <c r="F70" s="86"/>
      <c r="G70" s="85"/>
      <c r="H70" s="85"/>
      <c r="I70" s="85"/>
      <c r="J70" s="85"/>
      <c r="K70" s="85"/>
      <c r="L70" s="84"/>
      <c r="M70" s="85"/>
      <c r="N70" s="85"/>
      <c r="O70" s="85"/>
      <c r="P70" s="85"/>
    </row>
    <row r="71" spans="1:16" ht="24">
      <c r="A71" s="19">
        <v>47</v>
      </c>
      <c r="B71" s="19" t="s">
        <v>85</v>
      </c>
      <c r="C71" s="99" t="s">
        <v>306</v>
      </c>
      <c r="D71" s="100" t="s">
        <v>22</v>
      </c>
      <c r="E71" s="28">
        <f>E68</f>
        <v>21.9</v>
      </c>
      <c r="F71" s="86"/>
      <c r="G71" s="85"/>
      <c r="H71" s="85"/>
      <c r="I71" s="85"/>
      <c r="J71" s="85"/>
      <c r="K71" s="85"/>
      <c r="L71" s="84"/>
      <c r="M71" s="85"/>
      <c r="N71" s="85"/>
      <c r="O71" s="85"/>
      <c r="P71" s="85"/>
    </row>
    <row r="72" spans="1:16" ht="36">
      <c r="A72" s="19">
        <v>48</v>
      </c>
      <c r="B72" s="19" t="s">
        <v>85</v>
      </c>
      <c r="C72" s="99" t="s">
        <v>307</v>
      </c>
      <c r="D72" s="100" t="s">
        <v>22</v>
      </c>
      <c r="E72" s="28">
        <f>E68</f>
        <v>21.9</v>
      </c>
      <c r="F72" s="86"/>
      <c r="G72" s="85"/>
      <c r="H72" s="85"/>
      <c r="I72" s="85"/>
      <c r="J72" s="85"/>
      <c r="K72" s="85"/>
      <c r="L72" s="84"/>
      <c r="M72" s="85"/>
      <c r="N72" s="85"/>
      <c r="O72" s="85"/>
      <c r="P72" s="85"/>
    </row>
    <row r="73" spans="1:16" ht="24">
      <c r="A73" s="19">
        <v>49</v>
      </c>
      <c r="B73" s="19" t="s">
        <v>85</v>
      </c>
      <c r="C73" s="99" t="s">
        <v>118</v>
      </c>
      <c r="D73" s="100" t="s">
        <v>22</v>
      </c>
      <c r="E73" s="28">
        <f>E68</f>
        <v>21.9</v>
      </c>
      <c r="F73" s="84"/>
      <c r="G73" s="85"/>
      <c r="H73" s="85"/>
      <c r="I73" s="85"/>
      <c r="J73" s="85"/>
      <c r="K73" s="85"/>
      <c r="L73" s="84"/>
      <c r="M73" s="85"/>
      <c r="N73" s="85"/>
      <c r="O73" s="85"/>
      <c r="P73" s="85"/>
    </row>
    <row r="74" spans="1:16" ht="36">
      <c r="A74" s="19">
        <v>50</v>
      </c>
      <c r="B74" s="19" t="s">
        <v>85</v>
      </c>
      <c r="C74" s="99" t="s">
        <v>113</v>
      </c>
      <c r="D74" s="100" t="s">
        <v>22</v>
      </c>
      <c r="E74" s="28">
        <f>E68</f>
        <v>21.9</v>
      </c>
      <c r="F74" s="84"/>
      <c r="G74" s="85"/>
      <c r="H74" s="85"/>
      <c r="I74" s="85"/>
      <c r="J74" s="85"/>
      <c r="K74" s="85"/>
      <c r="L74" s="84"/>
      <c r="M74" s="85"/>
      <c r="N74" s="85"/>
      <c r="O74" s="85"/>
      <c r="P74" s="85"/>
    </row>
    <row r="75" spans="1:16" ht="24">
      <c r="A75" s="19">
        <v>51</v>
      </c>
      <c r="B75" s="19" t="s">
        <v>85</v>
      </c>
      <c r="C75" s="99" t="s">
        <v>119</v>
      </c>
      <c r="D75" s="100" t="s">
        <v>22</v>
      </c>
      <c r="E75" s="28">
        <f>E68</f>
        <v>21.9</v>
      </c>
      <c r="F75" s="84"/>
      <c r="G75" s="85"/>
      <c r="H75" s="85"/>
      <c r="I75" s="85"/>
      <c r="J75" s="85"/>
      <c r="K75" s="85"/>
      <c r="L75" s="84"/>
      <c r="M75" s="85"/>
      <c r="N75" s="85"/>
      <c r="O75" s="85"/>
      <c r="P75" s="85"/>
    </row>
    <row r="76" spans="1:16" ht="36">
      <c r="A76" s="19">
        <v>52</v>
      </c>
      <c r="B76" s="19" t="s">
        <v>85</v>
      </c>
      <c r="C76" s="99" t="s">
        <v>129</v>
      </c>
      <c r="D76" s="100" t="s">
        <v>22</v>
      </c>
      <c r="E76" s="28">
        <f>E68</f>
        <v>21.9</v>
      </c>
      <c r="F76" s="84"/>
      <c r="G76" s="85"/>
      <c r="H76" s="85"/>
      <c r="I76" s="85"/>
      <c r="J76" s="85"/>
      <c r="K76" s="85"/>
      <c r="L76" s="84"/>
      <c r="M76" s="85"/>
      <c r="N76" s="85"/>
      <c r="O76" s="85"/>
      <c r="P76" s="85"/>
    </row>
    <row r="77" spans="1:16" ht="12.75">
      <c r="A77" s="19"/>
      <c r="B77" s="19"/>
      <c r="C77" s="99"/>
      <c r="D77" s="92"/>
      <c r="E77" s="28"/>
      <c r="F77" s="84"/>
      <c r="G77" s="85"/>
      <c r="H77" s="85"/>
      <c r="I77" s="85"/>
      <c r="J77" s="85"/>
      <c r="K77" s="85"/>
      <c r="L77" s="84"/>
      <c r="M77" s="85"/>
      <c r="N77" s="85"/>
      <c r="O77" s="85"/>
      <c r="P77" s="85"/>
    </row>
    <row r="78" spans="1:16" ht="24">
      <c r="A78" s="19"/>
      <c r="B78" s="19"/>
      <c r="C78" s="101" t="s">
        <v>123</v>
      </c>
      <c r="D78" s="92" t="s">
        <v>22</v>
      </c>
      <c r="E78" s="28">
        <v>374.9</v>
      </c>
      <c r="F78" s="84"/>
      <c r="G78" s="85"/>
      <c r="H78" s="85"/>
      <c r="I78" s="85"/>
      <c r="J78" s="85"/>
      <c r="K78" s="85"/>
      <c r="L78" s="84"/>
      <c r="M78" s="85"/>
      <c r="N78" s="85"/>
      <c r="O78" s="85"/>
      <c r="P78" s="85"/>
    </row>
    <row r="79" spans="1:16" ht="12.75">
      <c r="A79" s="19">
        <v>53</v>
      </c>
      <c r="B79" s="19" t="s">
        <v>85</v>
      </c>
      <c r="C79" s="99" t="s">
        <v>124</v>
      </c>
      <c r="D79" s="92" t="s">
        <v>22</v>
      </c>
      <c r="E79" s="28">
        <f>E78</f>
        <v>374.9</v>
      </c>
      <c r="F79" s="86"/>
      <c r="G79" s="85"/>
      <c r="H79" s="85"/>
      <c r="I79" s="85"/>
      <c r="J79" s="85"/>
      <c r="K79" s="85"/>
      <c r="L79" s="84"/>
      <c r="M79" s="85"/>
      <c r="N79" s="85"/>
      <c r="O79" s="85"/>
      <c r="P79" s="85"/>
    </row>
    <row r="80" spans="1:16" ht="24">
      <c r="A80" s="19">
        <v>54</v>
      </c>
      <c r="B80" s="19" t="s">
        <v>85</v>
      </c>
      <c r="C80" s="99" t="s">
        <v>125</v>
      </c>
      <c r="D80" s="92" t="s">
        <v>22</v>
      </c>
      <c r="E80" s="28">
        <f>E78</f>
        <v>374.9</v>
      </c>
      <c r="F80" s="86"/>
      <c r="G80" s="85"/>
      <c r="H80" s="85"/>
      <c r="I80" s="85"/>
      <c r="J80" s="85"/>
      <c r="K80" s="85"/>
      <c r="L80" s="84"/>
      <c r="M80" s="85"/>
      <c r="N80" s="85"/>
      <c r="O80" s="85"/>
      <c r="P80" s="85"/>
    </row>
    <row r="81" spans="1:16" ht="12.75">
      <c r="A81" s="19"/>
      <c r="B81" s="19"/>
      <c r="C81" s="99"/>
      <c r="D81" s="92"/>
      <c r="E81" s="28"/>
      <c r="F81" s="86"/>
      <c r="G81" s="85"/>
      <c r="H81" s="85"/>
      <c r="I81" s="85"/>
      <c r="J81" s="85"/>
      <c r="K81" s="85"/>
      <c r="L81" s="84"/>
      <c r="M81" s="85"/>
      <c r="N81" s="85"/>
      <c r="O81" s="85"/>
      <c r="P81" s="85"/>
    </row>
    <row r="82" spans="1:16" ht="24">
      <c r="A82" s="19"/>
      <c r="B82" s="19"/>
      <c r="C82" s="101" t="s">
        <v>126</v>
      </c>
      <c r="D82" s="92" t="s">
        <v>22</v>
      </c>
      <c r="E82" s="28">
        <v>208.5</v>
      </c>
      <c r="F82" s="84"/>
      <c r="G82" s="85"/>
      <c r="H82" s="85"/>
      <c r="I82" s="85"/>
      <c r="J82" s="85"/>
      <c r="K82" s="85"/>
      <c r="L82" s="84"/>
      <c r="M82" s="85"/>
      <c r="N82" s="85"/>
      <c r="O82" s="85"/>
      <c r="P82" s="85"/>
    </row>
    <row r="83" spans="1:16" ht="36">
      <c r="A83" s="19">
        <v>55</v>
      </c>
      <c r="B83" s="19" t="s">
        <v>85</v>
      </c>
      <c r="C83" s="99" t="s">
        <v>127</v>
      </c>
      <c r="D83" s="92" t="s">
        <v>22</v>
      </c>
      <c r="E83" s="28">
        <f>E82</f>
        <v>208.5</v>
      </c>
      <c r="F83" s="86"/>
      <c r="G83" s="85"/>
      <c r="H83" s="85"/>
      <c r="I83" s="85"/>
      <c r="J83" s="85"/>
      <c r="K83" s="85"/>
      <c r="L83" s="84"/>
      <c r="M83" s="85"/>
      <c r="N83" s="85"/>
      <c r="O83" s="85"/>
      <c r="P83" s="85"/>
    </row>
    <row r="84" spans="1:16" ht="12.75">
      <c r="A84" s="19"/>
      <c r="B84" s="19"/>
      <c r="C84" s="99"/>
      <c r="D84" s="92"/>
      <c r="E84" s="28"/>
      <c r="F84" s="86"/>
      <c r="G84" s="85"/>
      <c r="H84" s="85"/>
      <c r="I84" s="85"/>
      <c r="J84" s="85"/>
      <c r="K84" s="85"/>
      <c r="L84" s="84"/>
      <c r="M84" s="85"/>
      <c r="N84" s="85"/>
      <c r="O84" s="85"/>
      <c r="P84" s="85"/>
    </row>
    <row r="85" spans="1:16" ht="24">
      <c r="A85" s="19"/>
      <c r="B85" s="19"/>
      <c r="C85" s="101" t="s">
        <v>323</v>
      </c>
      <c r="D85" s="92" t="s">
        <v>22</v>
      </c>
      <c r="E85" s="28">
        <v>24.8</v>
      </c>
      <c r="F85" s="84"/>
      <c r="G85" s="85"/>
      <c r="H85" s="85"/>
      <c r="I85" s="85"/>
      <c r="J85" s="85"/>
      <c r="K85" s="85"/>
      <c r="L85" s="84"/>
      <c r="M85" s="85"/>
      <c r="N85" s="85"/>
      <c r="O85" s="85"/>
      <c r="P85" s="85"/>
    </row>
    <row r="86" spans="1:16" ht="36">
      <c r="A86" s="19">
        <v>56</v>
      </c>
      <c r="B86" s="19" t="s">
        <v>85</v>
      </c>
      <c r="C86" s="99" t="s">
        <v>111</v>
      </c>
      <c r="D86" s="92" t="s">
        <v>22</v>
      </c>
      <c r="E86" s="28">
        <f>E85</f>
        <v>24.8</v>
      </c>
      <c r="F86" s="84"/>
      <c r="G86" s="85"/>
      <c r="H86" s="85"/>
      <c r="I86" s="85"/>
      <c r="J86" s="85"/>
      <c r="K86" s="85"/>
      <c r="L86" s="84"/>
      <c r="M86" s="85"/>
      <c r="N86" s="85"/>
      <c r="O86" s="85"/>
      <c r="P86" s="85"/>
    </row>
    <row r="87" spans="1:16" ht="24">
      <c r="A87" s="19">
        <v>57</v>
      </c>
      <c r="B87" s="19" t="s">
        <v>85</v>
      </c>
      <c r="C87" s="99" t="s">
        <v>110</v>
      </c>
      <c r="D87" s="92" t="s">
        <v>22</v>
      </c>
      <c r="E87" s="28">
        <f>E85</f>
        <v>24.8</v>
      </c>
      <c r="F87" s="86"/>
      <c r="G87" s="85"/>
      <c r="H87" s="85"/>
      <c r="I87" s="85"/>
      <c r="J87" s="85"/>
      <c r="K87" s="85"/>
      <c r="L87" s="84"/>
      <c r="M87" s="85"/>
      <c r="N87" s="85"/>
      <c r="O87" s="85"/>
      <c r="P87" s="85"/>
    </row>
    <row r="88" spans="1:16" ht="36">
      <c r="A88" s="19">
        <v>58</v>
      </c>
      <c r="B88" s="19" t="s">
        <v>85</v>
      </c>
      <c r="C88" s="99" t="s">
        <v>114</v>
      </c>
      <c r="D88" s="100" t="s">
        <v>22</v>
      </c>
      <c r="E88" s="28">
        <f>E85</f>
        <v>24.8</v>
      </c>
      <c r="F88" s="86"/>
      <c r="G88" s="85"/>
      <c r="H88" s="85"/>
      <c r="I88" s="85"/>
      <c r="J88" s="85"/>
      <c r="K88" s="85"/>
      <c r="L88" s="84"/>
      <c r="M88" s="85"/>
      <c r="N88" s="85"/>
      <c r="O88" s="85"/>
      <c r="P88" s="85"/>
    </row>
    <row r="89" spans="1:16" ht="12.75">
      <c r="A89" s="19">
        <v>59</v>
      </c>
      <c r="B89" s="19" t="s">
        <v>85</v>
      </c>
      <c r="C89" s="99" t="s">
        <v>117</v>
      </c>
      <c r="D89" s="92" t="s">
        <v>22</v>
      </c>
      <c r="E89" s="28">
        <f>E85</f>
        <v>24.8</v>
      </c>
      <c r="F89" s="84"/>
      <c r="G89" s="85"/>
      <c r="H89" s="85"/>
      <c r="I89" s="85"/>
      <c r="J89" s="85"/>
      <c r="K89" s="85"/>
      <c r="L89" s="84"/>
      <c r="M89" s="85"/>
      <c r="N89" s="85"/>
      <c r="O89" s="85"/>
      <c r="P89" s="85"/>
    </row>
    <row r="90" spans="1:16" ht="24">
      <c r="A90" s="19">
        <v>60</v>
      </c>
      <c r="B90" s="19" t="s">
        <v>85</v>
      </c>
      <c r="C90" s="99" t="s">
        <v>112</v>
      </c>
      <c r="D90" s="100" t="s">
        <v>22</v>
      </c>
      <c r="E90" s="28">
        <f>E85</f>
        <v>24.8</v>
      </c>
      <c r="F90" s="86"/>
      <c r="G90" s="85"/>
      <c r="H90" s="85"/>
      <c r="I90" s="85"/>
      <c r="J90" s="85"/>
      <c r="K90" s="85"/>
      <c r="L90" s="84"/>
      <c r="M90" s="85"/>
      <c r="N90" s="85"/>
      <c r="O90" s="85"/>
      <c r="P90" s="85"/>
    </row>
    <row r="91" spans="1:16" ht="24">
      <c r="A91" s="19">
        <v>61</v>
      </c>
      <c r="B91" s="19" t="s">
        <v>85</v>
      </c>
      <c r="C91" s="99" t="s">
        <v>118</v>
      </c>
      <c r="D91" s="100" t="s">
        <v>22</v>
      </c>
      <c r="E91" s="28">
        <f>E85</f>
        <v>24.8</v>
      </c>
      <c r="F91" s="84"/>
      <c r="G91" s="85"/>
      <c r="H91" s="85"/>
      <c r="I91" s="85"/>
      <c r="J91" s="85"/>
      <c r="K91" s="85"/>
      <c r="L91" s="84"/>
      <c r="M91" s="85"/>
      <c r="N91" s="85"/>
      <c r="O91" s="85"/>
      <c r="P91" s="85"/>
    </row>
    <row r="92" spans="1:16" ht="36">
      <c r="A92" s="19">
        <v>62</v>
      </c>
      <c r="B92" s="19" t="s">
        <v>85</v>
      </c>
      <c r="C92" s="99" t="s">
        <v>113</v>
      </c>
      <c r="D92" s="100" t="s">
        <v>22</v>
      </c>
      <c r="E92" s="28">
        <f>E85</f>
        <v>24.8</v>
      </c>
      <c r="F92" s="84"/>
      <c r="G92" s="85"/>
      <c r="H92" s="85"/>
      <c r="I92" s="85"/>
      <c r="J92" s="85"/>
      <c r="K92" s="85"/>
      <c r="L92" s="84"/>
      <c r="M92" s="85"/>
      <c r="N92" s="85"/>
      <c r="O92" s="85"/>
      <c r="P92" s="85"/>
    </row>
    <row r="93" spans="1:16" ht="12.75">
      <c r="A93" s="19"/>
      <c r="B93" s="19"/>
      <c r="C93" s="102"/>
      <c r="D93" s="28"/>
      <c r="E93" s="109"/>
      <c r="F93" s="84"/>
      <c r="G93" s="85"/>
      <c r="H93" s="85"/>
      <c r="I93" s="85"/>
      <c r="J93" s="85"/>
      <c r="K93" s="85"/>
      <c r="L93" s="84"/>
      <c r="M93" s="85"/>
      <c r="N93" s="85"/>
      <c r="O93" s="85"/>
      <c r="P93" s="85"/>
    </row>
    <row r="94" spans="1:16" ht="12.75">
      <c r="A94" s="19"/>
      <c r="B94" s="19"/>
      <c r="C94" s="139" t="s">
        <v>322</v>
      </c>
      <c r="D94" s="92"/>
      <c r="E94" s="28"/>
      <c r="F94" s="84"/>
      <c r="G94" s="85"/>
      <c r="H94" s="85"/>
      <c r="I94" s="85"/>
      <c r="J94" s="85"/>
      <c r="K94" s="85"/>
      <c r="L94" s="84"/>
      <c r="M94" s="85"/>
      <c r="N94" s="85"/>
      <c r="O94" s="85"/>
      <c r="P94" s="85"/>
    </row>
    <row r="95" spans="1:16" ht="12.75">
      <c r="A95" s="19">
        <v>63</v>
      </c>
      <c r="B95" s="19" t="s">
        <v>85</v>
      </c>
      <c r="C95" s="27" t="s">
        <v>161</v>
      </c>
      <c r="D95" s="19" t="s">
        <v>164</v>
      </c>
      <c r="E95" s="28">
        <v>60</v>
      </c>
      <c r="F95" s="84"/>
      <c r="G95" s="85"/>
      <c r="H95" s="85"/>
      <c r="I95" s="85"/>
      <c r="J95" s="85"/>
      <c r="K95" s="85"/>
      <c r="L95" s="84"/>
      <c r="M95" s="85"/>
      <c r="N95" s="85"/>
      <c r="O95" s="85"/>
      <c r="P95" s="85"/>
    </row>
    <row r="96" spans="1:16" ht="61.5">
      <c r="A96" s="19">
        <v>64</v>
      </c>
      <c r="B96" s="19" t="s">
        <v>85</v>
      </c>
      <c r="C96" s="27" t="s">
        <v>2</v>
      </c>
      <c r="D96" s="19" t="s">
        <v>164</v>
      </c>
      <c r="E96" s="28">
        <v>32</v>
      </c>
      <c r="F96" s="84"/>
      <c r="G96" s="85"/>
      <c r="H96" s="85"/>
      <c r="I96" s="85"/>
      <c r="J96" s="85"/>
      <c r="K96" s="85"/>
      <c r="L96" s="84"/>
      <c r="M96" s="85"/>
      <c r="N96" s="85"/>
      <c r="O96" s="85"/>
      <c r="P96" s="85"/>
    </row>
    <row r="97" spans="1:16" ht="61.5">
      <c r="A97" s="19">
        <v>65</v>
      </c>
      <c r="B97" s="19" t="s">
        <v>85</v>
      </c>
      <c r="C97" s="27" t="s">
        <v>1</v>
      </c>
      <c r="D97" s="19" t="s">
        <v>164</v>
      </c>
      <c r="E97" s="28">
        <v>5</v>
      </c>
      <c r="F97" s="84"/>
      <c r="G97" s="85"/>
      <c r="H97" s="85"/>
      <c r="I97" s="85"/>
      <c r="J97" s="85"/>
      <c r="K97" s="85"/>
      <c r="L97" s="84"/>
      <c r="M97" s="85"/>
      <c r="N97" s="85"/>
      <c r="O97" s="85"/>
      <c r="P97" s="85"/>
    </row>
    <row r="98" spans="1:16" ht="61.5">
      <c r="A98" s="19">
        <v>66</v>
      </c>
      <c r="B98" s="19" t="s">
        <v>85</v>
      </c>
      <c r="C98" s="27" t="s">
        <v>0</v>
      </c>
      <c r="D98" s="19" t="s">
        <v>164</v>
      </c>
      <c r="E98" s="28">
        <v>1</v>
      </c>
      <c r="F98" s="84"/>
      <c r="G98" s="85"/>
      <c r="H98" s="85"/>
      <c r="I98" s="85"/>
      <c r="J98" s="85"/>
      <c r="K98" s="85"/>
      <c r="L98" s="84"/>
      <c r="M98" s="85"/>
      <c r="N98" s="85"/>
      <c r="O98" s="85"/>
      <c r="P98" s="85"/>
    </row>
    <row r="99" spans="1:16" ht="61.5">
      <c r="A99" s="19">
        <v>67</v>
      </c>
      <c r="B99" s="19" t="s">
        <v>85</v>
      </c>
      <c r="C99" s="27" t="s">
        <v>292</v>
      </c>
      <c r="D99" s="19" t="s">
        <v>164</v>
      </c>
      <c r="E99" s="28">
        <v>1</v>
      </c>
      <c r="F99" s="84"/>
      <c r="G99" s="85"/>
      <c r="H99" s="85"/>
      <c r="I99" s="85"/>
      <c r="J99" s="85"/>
      <c r="K99" s="85"/>
      <c r="L99" s="84"/>
      <c r="M99" s="85"/>
      <c r="N99" s="85"/>
      <c r="O99" s="85"/>
      <c r="P99" s="85"/>
    </row>
    <row r="100" spans="1:16" ht="61.5">
      <c r="A100" s="19">
        <v>68</v>
      </c>
      <c r="B100" s="19" t="s">
        <v>85</v>
      </c>
      <c r="C100" s="27" t="s">
        <v>3</v>
      </c>
      <c r="D100" s="19" t="s">
        <v>164</v>
      </c>
      <c r="E100" s="28">
        <v>1</v>
      </c>
      <c r="F100" s="84"/>
      <c r="G100" s="85"/>
      <c r="H100" s="85"/>
      <c r="I100" s="85"/>
      <c r="J100" s="85"/>
      <c r="K100" s="85"/>
      <c r="L100" s="84"/>
      <c r="M100" s="85"/>
      <c r="N100" s="85"/>
      <c r="O100" s="85"/>
      <c r="P100" s="85"/>
    </row>
    <row r="101" spans="1:16" ht="61.5">
      <c r="A101" s="19">
        <v>69</v>
      </c>
      <c r="B101" s="19" t="s">
        <v>85</v>
      </c>
      <c r="C101" s="27" t="s">
        <v>4</v>
      </c>
      <c r="D101" s="19" t="s">
        <v>164</v>
      </c>
      <c r="E101" s="28">
        <v>1</v>
      </c>
      <c r="F101" s="84"/>
      <c r="G101" s="85"/>
      <c r="H101" s="85"/>
      <c r="I101" s="85"/>
      <c r="J101" s="85"/>
      <c r="K101" s="85"/>
      <c r="L101" s="84"/>
      <c r="M101" s="85"/>
      <c r="N101" s="85"/>
      <c r="O101" s="85"/>
      <c r="P101" s="85"/>
    </row>
    <row r="102" spans="1:16" ht="61.5">
      <c r="A102" s="19">
        <v>70</v>
      </c>
      <c r="B102" s="19" t="s">
        <v>85</v>
      </c>
      <c r="C102" s="27" t="s">
        <v>318</v>
      </c>
      <c r="D102" s="19" t="s">
        <v>164</v>
      </c>
      <c r="E102" s="28">
        <v>1</v>
      </c>
      <c r="F102" s="84"/>
      <c r="G102" s="85"/>
      <c r="H102" s="85"/>
      <c r="I102" s="85"/>
      <c r="J102" s="85"/>
      <c r="K102" s="85"/>
      <c r="L102" s="84"/>
      <c r="M102" s="85"/>
      <c r="N102" s="85"/>
      <c r="O102" s="85"/>
      <c r="P102" s="85"/>
    </row>
    <row r="103" spans="1:16" ht="61.5">
      <c r="A103" s="19">
        <v>71</v>
      </c>
      <c r="B103" s="19" t="s">
        <v>85</v>
      </c>
      <c r="C103" s="27" t="s">
        <v>5</v>
      </c>
      <c r="D103" s="19" t="s">
        <v>164</v>
      </c>
      <c r="E103" s="28">
        <v>1</v>
      </c>
      <c r="F103" s="84"/>
      <c r="G103" s="85"/>
      <c r="H103" s="85"/>
      <c r="I103" s="85"/>
      <c r="J103" s="85"/>
      <c r="K103" s="85"/>
      <c r="L103" s="84"/>
      <c r="M103" s="85"/>
      <c r="N103" s="85"/>
      <c r="O103" s="85"/>
      <c r="P103" s="85"/>
    </row>
    <row r="104" spans="1:16" ht="61.5">
      <c r="A104" s="19">
        <v>72</v>
      </c>
      <c r="B104" s="19" t="s">
        <v>85</v>
      </c>
      <c r="C104" s="27" t="s">
        <v>6</v>
      </c>
      <c r="D104" s="19" t="s">
        <v>164</v>
      </c>
      <c r="E104" s="28">
        <v>4</v>
      </c>
      <c r="F104" s="84"/>
      <c r="G104" s="85"/>
      <c r="H104" s="85"/>
      <c r="I104" s="85"/>
      <c r="J104" s="85"/>
      <c r="K104" s="85"/>
      <c r="L104" s="84"/>
      <c r="M104" s="85"/>
      <c r="N104" s="85"/>
      <c r="O104" s="85"/>
      <c r="P104" s="85"/>
    </row>
    <row r="105" spans="1:16" ht="61.5">
      <c r="A105" s="19">
        <v>73</v>
      </c>
      <c r="B105" s="19" t="s">
        <v>85</v>
      </c>
      <c r="C105" s="27" t="s">
        <v>7</v>
      </c>
      <c r="D105" s="19" t="s">
        <v>164</v>
      </c>
      <c r="E105" s="28">
        <v>1</v>
      </c>
      <c r="F105" s="84"/>
      <c r="G105" s="85"/>
      <c r="H105" s="85"/>
      <c r="I105" s="85"/>
      <c r="J105" s="85"/>
      <c r="K105" s="85"/>
      <c r="L105" s="84"/>
      <c r="M105" s="85"/>
      <c r="N105" s="85"/>
      <c r="O105" s="85"/>
      <c r="P105" s="85"/>
    </row>
    <row r="106" spans="1:16" ht="61.5">
      <c r="A106" s="19">
        <v>74</v>
      </c>
      <c r="B106" s="19" t="s">
        <v>85</v>
      </c>
      <c r="C106" s="27" t="s">
        <v>8</v>
      </c>
      <c r="D106" s="19" t="s">
        <v>164</v>
      </c>
      <c r="E106" s="28">
        <v>1</v>
      </c>
      <c r="F106" s="84"/>
      <c r="G106" s="85"/>
      <c r="H106" s="85"/>
      <c r="I106" s="85"/>
      <c r="J106" s="85"/>
      <c r="K106" s="85"/>
      <c r="L106" s="84"/>
      <c r="M106" s="85"/>
      <c r="N106" s="85"/>
      <c r="O106" s="85"/>
      <c r="P106" s="85"/>
    </row>
    <row r="107" spans="1:16" ht="61.5">
      <c r="A107" s="19">
        <v>75</v>
      </c>
      <c r="B107" s="19" t="s">
        <v>85</v>
      </c>
      <c r="C107" s="27" t="s">
        <v>9</v>
      </c>
      <c r="D107" s="19" t="s">
        <v>164</v>
      </c>
      <c r="E107" s="28">
        <v>1</v>
      </c>
      <c r="F107" s="84"/>
      <c r="G107" s="85"/>
      <c r="H107" s="85"/>
      <c r="I107" s="85"/>
      <c r="J107" s="85"/>
      <c r="K107" s="85"/>
      <c r="L107" s="84"/>
      <c r="M107" s="85"/>
      <c r="N107" s="85"/>
      <c r="O107" s="85"/>
      <c r="P107" s="85"/>
    </row>
    <row r="108" spans="1:16" ht="61.5">
      <c r="A108" s="19">
        <v>76</v>
      </c>
      <c r="B108" s="19" t="s">
        <v>85</v>
      </c>
      <c r="C108" s="27" t="s">
        <v>10</v>
      </c>
      <c r="D108" s="19" t="s">
        <v>164</v>
      </c>
      <c r="E108" s="28">
        <v>1</v>
      </c>
      <c r="F108" s="84"/>
      <c r="G108" s="85"/>
      <c r="H108" s="85"/>
      <c r="I108" s="85"/>
      <c r="J108" s="85"/>
      <c r="K108" s="85"/>
      <c r="L108" s="84"/>
      <c r="M108" s="85"/>
      <c r="N108" s="85"/>
      <c r="O108" s="85"/>
      <c r="P108" s="85"/>
    </row>
    <row r="109" spans="1:16" ht="61.5">
      <c r="A109" s="19">
        <v>77</v>
      </c>
      <c r="B109" s="19" t="s">
        <v>85</v>
      </c>
      <c r="C109" s="27" t="s">
        <v>11</v>
      </c>
      <c r="D109" s="19" t="s">
        <v>164</v>
      </c>
      <c r="E109" s="28">
        <v>1</v>
      </c>
      <c r="F109" s="84"/>
      <c r="G109" s="85"/>
      <c r="H109" s="85"/>
      <c r="I109" s="85"/>
      <c r="J109" s="85"/>
      <c r="K109" s="85"/>
      <c r="L109" s="84"/>
      <c r="M109" s="85"/>
      <c r="N109" s="85"/>
      <c r="O109" s="85"/>
      <c r="P109" s="85"/>
    </row>
    <row r="110" spans="1:16" ht="48">
      <c r="A110" s="19">
        <v>78</v>
      </c>
      <c r="B110" s="19" t="s">
        <v>85</v>
      </c>
      <c r="C110" s="27" t="s">
        <v>288</v>
      </c>
      <c r="D110" s="19" t="s">
        <v>164</v>
      </c>
      <c r="E110" s="28">
        <v>1</v>
      </c>
      <c r="F110" s="84"/>
      <c r="G110" s="85"/>
      <c r="H110" s="85"/>
      <c r="I110" s="85"/>
      <c r="J110" s="85"/>
      <c r="K110" s="85"/>
      <c r="L110" s="84"/>
      <c r="M110" s="85"/>
      <c r="N110" s="85"/>
      <c r="O110" s="85"/>
      <c r="P110" s="85"/>
    </row>
    <row r="111" spans="1:16" ht="73.5">
      <c r="A111" s="19">
        <v>79</v>
      </c>
      <c r="B111" s="19" t="s">
        <v>85</v>
      </c>
      <c r="C111" s="27" t="s">
        <v>319</v>
      </c>
      <c r="D111" s="19" t="s">
        <v>164</v>
      </c>
      <c r="E111" s="28">
        <v>1</v>
      </c>
      <c r="F111" s="84"/>
      <c r="G111" s="85"/>
      <c r="H111" s="85"/>
      <c r="I111" s="85"/>
      <c r="J111" s="85"/>
      <c r="K111" s="85"/>
      <c r="L111" s="84"/>
      <c r="M111" s="85"/>
      <c r="N111" s="85"/>
      <c r="O111" s="85"/>
      <c r="P111" s="85"/>
    </row>
    <row r="112" spans="1:16" ht="61.5">
      <c r="A112" s="19">
        <v>80</v>
      </c>
      <c r="B112" s="19" t="s">
        <v>85</v>
      </c>
      <c r="C112" s="27" t="s">
        <v>320</v>
      </c>
      <c r="D112" s="19" t="s">
        <v>164</v>
      </c>
      <c r="E112" s="28">
        <v>1</v>
      </c>
      <c r="F112" s="84"/>
      <c r="G112" s="85"/>
      <c r="H112" s="85"/>
      <c r="I112" s="85"/>
      <c r="J112" s="85"/>
      <c r="K112" s="85"/>
      <c r="L112" s="84"/>
      <c r="M112" s="85"/>
      <c r="N112" s="85"/>
      <c r="O112" s="85"/>
      <c r="P112" s="85"/>
    </row>
    <row r="113" spans="1:16" ht="49.5">
      <c r="A113" s="19">
        <v>81</v>
      </c>
      <c r="B113" s="19" t="s">
        <v>85</v>
      </c>
      <c r="C113" s="27" t="s">
        <v>321</v>
      </c>
      <c r="D113" s="19" t="s">
        <v>164</v>
      </c>
      <c r="E113" s="28">
        <v>1</v>
      </c>
      <c r="F113" s="84"/>
      <c r="G113" s="85"/>
      <c r="H113" s="85"/>
      <c r="I113" s="85"/>
      <c r="J113" s="85"/>
      <c r="K113" s="85"/>
      <c r="L113" s="84"/>
      <c r="M113" s="85"/>
      <c r="N113" s="85"/>
      <c r="O113" s="85"/>
      <c r="P113" s="85"/>
    </row>
    <row r="114" spans="1:16" ht="24">
      <c r="A114" s="19">
        <v>82</v>
      </c>
      <c r="B114" s="19" t="s">
        <v>85</v>
      </c>
      <c r="C114" s="27" t="s">
        <v>12</v>
      </c>
      <c r="D114" s="19" t="s">
        <v>51</v>
      </c>
      <c r="E114" s="43">
        <f>E96*1.8+E97*1.24+E98*2.135+E99*1.64+E100*1.64+E101*1.14+E102*0.79+E103*3.5+E104*2.1+E105*1.8+E106*1.19+E107*1.19+E108*1.53+E109*2.12+E111*0.76+E110*2.12</f>
        <v>93.8</v>
      </c>
      <c r="F114" s="84"/>
      <c r="G114" s="85"/>
      <c r="H114" s="85"/>
      <c r="I114" s="85"/>
      <c r="J114" s="85"/>
      <c r="K114" s="85"/>
      <c r="L114" s="84"/>
      <c r="M114" s="85"/>
      <c r="N114" s="85"/>
      <c r="O114" s="85"/>
      <c r="P114" s="85"/>
    </row>
    <row r="115" spans="1:16" ht="49.5">
      <c r="A115" s="19">
        <v>83</v>
      </c>
      <c r="B115" s="19" t="s">
        <v>85</v>
      </c>
      <c r="C115" s="27" t="s">
        <v>315</v>
      </c>
      <c r="D115" s="19" t="s">
        <v>164</v>
      </c>
      <c r="E115" s="28">
        <v>1</v>
      </c>
      <c r="F115" s="84"/>
      <c r="G115" s="85"/>
      <c r="H115" s="85"/>
      <c r="I115" s="85"/>
      <c r="J115" s="85"/>
      <c r="K115" s="85"/>
      <c r="L115" s="84"/>
      <c r="M115" s="85"/>
      <c r="N115" s="85"/>
      <c r="O115" s="85"/>
      <c r="P115" s="85"/>
    </row>
    <row r="116" spans="1:16" ht="48">
      <c r="A116" s="19">
        <v>84</v>
      </c>
      <c r="B116" s="19" t="s">
        <v>85</v>
      </c>
      <c r="C116" s="102" t="s">
        <v>316</v>
      </c>
      <c r="D116" s="28" t="s">
        <v>164</v>
      </c>
      <c r="E116" s="28">
        <v>1</v>
      </c>
      <c r="F116" s="84"/>
      <c r="G116" s="85"/>
      <c r="H116" s="85"/>
      <c r="I116" s="85"/>
      <c r="J116" s="85"/>
      <c r="K116" s="85"/>
      <c r="L116" s="84"/>
      <c r="M116" s="85"/>
      <c r="N116" s="85"/>
      <c r="O116" s="85"/>
      <c r="P116" s="85"/>
    </row>
    <row r="117" spans="1:16" ht="37.5">
      <c r="A117" s="19">
        <v>85</v>
      </c>
      <c r="B117" s="19" t="s">
        <v>85</v>
      </c>
      <c r="C117" s="102" t="s">
        <v>317</v>
      </c>
      <c r="D117" s="28" t="s">
        <v>164</v>
      </c>
      <c r="E117" s="28">
        <v>1</v>
      </c>
      <c r="F117" s="84"/>
      <c r="G117" s="85"/>
      <c r="H117" s="85"/>
      <c r="I117" s="85"/>
      <c r="J117" s="85"/>
      <c r="K117" s="85"/>
      <c r="L117" s="84"/>
      <c r="M117" s="85"/>
      <c r="N117" s="85"/>
      <c r="O117" s="85"/>
      <c r="P117" s="85"/>
    </row>
    <row r="118" spans="1:16" ht="37.5">
      <c r="A118" s="19">
        <v>86</v>
      </c>
      <c r="B118" s="19" t="s">
        <v>85</v>
      </c>
      <c r="C118" s="102" t="s">
        <v>289</v>
      </c>
      <c r="D118" s="28" t="s">
        <v>164</v>
      </c>
      <c r="E118" s="28">
        <v>1</v>
      </c>
      <c r="F118" s="84"/>
      <c r="G118" s="85"/>
      <c r="H118" s="85"/>
      <c r="I118" s="85"/>
      <c r="J118" s="85"/>
      <c r="K118" s="85"/>
      <c r="L118" s="84"/>
      <c r="M118" s="85"/>
      <c r="N118" s="85"/>
      <c r="O118" s="85"/>
      <c r="P118" s="85"/>
    </row>
    <row r="119" spans="1:16" ht="12.75">
      <c r="A119" s="19"/>
      <c r="B119" s="19"/>
      <c r="C119" s="102"/>
      <c r="D119" s="28"/>
      <c r="E119" s="109"/>
      <c r="F119" s="84"/>
      <c r="G119" s="85"/>
      <c r="H119" s="85"/>
      <c r="I119" s="85"/>
      <c r="J119" s="85"/>
      <c r="K119" s="85"/>
      <c r="L119" s="84"/>
      <c r="M119" s="85"/>
      <c r="N119" s="85"/>
      <c r="O119" s="85"/>
      <c r="P119" s="85"/>
    </row>
    <row r="120" spans="1:16" ht="12.75">
      <c r="A120" s="19"/>
      <c r="B120" s="19"/>
      <c r="C120" s="110" t="s">
        <v>147</v>
      </c>
      <c r="D120" s="92"/>
      <c r="E120" s="28"/>
      <c r="F120" s="84"/>
      <c r="G120" s="85"/>
      <c r="H120" s="85"/>
      <c r="I120" s="85"/>
      <c r="J120" s="85"/>
      <c r="K120" s="85"/>
      <c r="L120" s="84"/>
      <c r="M120" s="85"/>
      <c r="N120" s="85"/>
      <c r="O120" s="85"/>
      <c r="P120" s="85"/>
    </row>
    <row r="121" spans="1:16" ht="24">
      <c r="A121" s="19">
        <v>87</v>
      </c>
      <c r="B121" s="19" t="s">
        <v>85</v>
      </c>
      <c r="C121" s="27" t="s">
        <v>148</v>
      </c>
      <c r="D121" s="92" t="s">
        <v>22</v>
      </c>
      <c r="E121" s="28">
        <v>1250</v>
      </c>
      <c r="F121" s="86"/>
      <c r="G121" s="85"/>
      <c r="H121" s="85"/>
      <c r="I121" s="85"/>
      <c r="J121" s="85"/>
      <c r="K121" s="85"/>
      <c r="L121" s="84"/>
      <c r="M121" s="85"/>
      <c r="N121" s="85"/>
      <c r="O121" s="85"/>
      <c r="P121" s="85"/>
    </row>
    <row r="122" spans="1:16" ht="12.75">
      <c r="A122" s="19">
        <v>88</v>
      </c>
      <c r="B122" s="19" t="s">
        <v>85</v>
      </c>
      <c r="C122" s="27" t="s">
        <v>149</v>
      </c>
      <c r="D122" s="92" t="s">
        <v>94</v>
      </c>
      <c r="E122" s="28">
        <v>156</v>
      </c>
      <c r="F122" s="84"/>
      <c r="G122" s="85"/>
      <c r="H122" s="85"/>
      <c r="I122" s="85"/>
      <c r="J122" s="85"/>
      <c r="K122" s="85"/>
      <c r="L122" s="84"/>
      <c r="M122" s="85"/>
      <c r="N122" s="85"/>
      <c r="O122" s="85"/>
      <c r="P122" s="85"/>
    </row>
    <row r="123" spans="1:16" ht="24">
      <c r="A123" s="19">
        <v>89</v>
      </c>
      <c r="B123" s="19" t="s">
        <v>85</v>
      </c>
      <c r="C123" s="27" t="s">
        <v>324</v>
      </c>
      <c r="D123" s="92" t="s">
        <v>22</v>
      </c>
      <c r="E123" s="28">
        <v>930</v>
      </c>
      <c r="F123" s="84"/>
      <c r="G123" s="85"/>
      <c r="H123" s="85"/>
      <c r="I123" s="85"/>
      <c r="J123" s="85"/>
      <c r="K123" s="85"/>
      <c r="L123" s="84"/>
      <c r="M123" s="85"/>
      <c r="N123" s="85"/>
      <c r="O123" s="85"/>
      <c r="P123" s="85"/>
    </row>
    <row r="124" spans="1:16" ht="36">
      <c r="A124" s="19">
        <v>90</v>
      </c>
      <c r="B124" s="19" t="s">
        <v>85</v>
      </c>
      <c r="C124" s="27" t="s">
        <v>150</v>
      </c>
      <c r="D124" s="92" t="s">
        <v>22</v>
      </c>
      <c r="E124" s="28">
        <v>930</v>
      </c>
      <c r="F124" s="84"/>
      <c r="G124" s="85"/>
      <c r="H124" s="85"/>
      <c r="I124" s="85"/>
      <c r="J124" s="85"/>
      <c r="K124" s="85"/>
      <c r="L124" s="84"/>
      <c r="M124" s="85"/>
      <c r="N124" s="85"/>
      <c r="O124" s="85"/>
      <c r="P124" s="85"/>
    </row>
    <row r="125" spans="1:16" ht="24">
      <c r="A125" s="19">
        <v>91</v>
      </c>
      <c r="B125" s="19" t="s">
        <v>85</v>
      </c>
      <c r="C125" s="27" t="s">
        <v>151</v>
      </c>
      <c r="D125" s="92" t="s">
        <v>51</v>
      </c>
      <c r="E125" s="28">
        <v>156</v>
      </c>
      <c r="F125" s="84"/>
      <c r="G125" s="85"/>
      <c r="H125" s="85"/>
      <c r="I125" s="85"/>
      <c r="J125" s="85"/>
      <c r="K125" s="85"/>
      <c r="L125" s="84"/>
      <c r="M125" s="85"/>
      <c r="N125" s="85"/>
      <c r="O125" s="85"/>
      <c r="P125" s="85"/>
    </row>
    <row r="126" spans="1:16" ht="24">
      <c r="A126" s="19">
        <v>92</v>
      </c>
      <c r="B126" s="19" t="s">
        <v>85</v>
      </c>
      <c r="C126" s="27" t="s">
        <v>325</v>
      </c>
      <c r="D126" s="92" t="s">
        <v>22</v>
      </c>
      <c r="E126" s="28">
        <v>150</v>
      </c>
      <c r="F126" s="84"/>
      <c r="G126" s="85"/>
      <c r="H126" s="85"/>
      <c r="I126" s="85"/>
      <c r="J126" s="85"/>
      <c r="K126" s="85"/>
      <c r="L126" s="84"/>
      <c r="M126" s="85"/>
      <c r="N126" s="85"/>
      <c r="O126" s="85"/>
      <c r="P126" s="85"/>
    </row>
    <row r="127" spans="1:16" ht="60">
      <c r="A127" s="19">
        <v>93</v>
      </c>
      <c r="B127" s="19" t="s">
        <v>85</v>
      </c>
      <c r="C127" s="27" t="s">
        <v>152</v>
      </c>
      <c r="D127" s="92" t="s">
        <v>22</v>
      </c>
      <c r="E127" s="28">
        <v>60</v>
      </c>
      <c r="F127" s="84"/>
      <c r="G127" s="85"/>
      <c r="H127" s="85"/>
      <c r="I127" s="85"/>
      <c r="J127" s="85"/>
      <c r="K127" s="85"/>
      <c r="L127" s="84"/>
      <c r="M127" s="85"/>
      <c r="N127" s="85"/>
      <c r="O127" s="85"/>
      <c r="P127" s="85"/>
    </row>
    <row r="128" spans="1:16" ht="12.75">
      <c r="A128" s="19">
        <v>94</v>
      </c>
      <c r="B128" s="19" t="s">
        <v>85</v>
      </c>
      <c r="C128" s="27" t="s">
        <v>153</v>
      </c>
      <c r="D128" s="92" t="s">
        <v>51</v>
      </c>
      <c r="E128" s="28">
        <f>155*3-25</f>
        <v>440</v>
      </c>
      <c r="F128" s="86"/>
      <c r="G128" s="85"/>
      <c r="H128" s="85"/>
      <c r="I128" s="85"/>
      <c r="J128" s="85"/>
      <c r="K128" s="85"/>
      <c r="L128" s="84"/>
      <c r="M128" s="85"/>
      <c r="N128" s="85"/>
      <c r="O128" s="85"/>
      <c r="P128" s="85"/>
    </row>
    <row r="129" spans="1:16" ht="12.75">
      <c r="A129" s="19">
        <v>95</v>
      </c>
      <c r="B129" s="19" t="s">
        <v>85</v>
      </c>
      <c r="C129" s="27" t="s">
        <v>154</v>
      </c>
      <c r="D129" s="92" t="s">
        <v>51</v>
      </c>
      <c r="E129" s="28">
        <f>155-50</f>
        <v>105</v>
      </c>
      <c r="F129" s="86"/>
      <c r="G129" s="85"/>
      <c r="H129" s="85"/>
      <c r="I129" s="85"/>
      <c r="J129" s="85"/>
      <c r="K129" s="85"/>
      <c r="L129" s="84"/>
      <c r="M129" s="85"/>
      <c r="N129" s="85"/>
      <c r="O129" s="85"/>
      <c r="P129" s="85"/>
    </row>
    <row r="130" spans="1:16" ht="12.75">
      <c r="A130" s="19">
        <v>96</v>
      </c>
      <c r="B130" s="19" t="s">
        <v>85</v>
      </c>
      <c r="C130" s="27" t="s">
        <v>156</v>
      </c>
      <c r="D130" s="92" t="s">
        <v>22</v>
      </c>
      <c r="E130" s="28">
        <f>0.25*5*66</f>
        <v>82.5</v>
      </c>
      <c r="F130" s="84"/>
      <c r="G130" s="85"/>
      <c r="H130" s="85"/>
      <c r="I130" s="85"/>
      <c r="J130" s="85"/>
      <c r="K130" s="85"/>
      <c r="L130" s="84"/>
      <c r="M130" s="85"/>
      <c r="N130" s="85"/>
      <c r="O130" s="85"/>
      <c r="P130" s="85"/>
    </row>
    <row r="131" spans="1:16" ht="12.75">
      <c r="A131" s="19">
        <v>97</v>
      </c>
      <c r="B131" s="19" t="s">
        <v>85</v>
      </c>
      <c r="C131" s="27" t="s">
        <v>155</v>
      </c>
      <c r="D131" s="92" t="s">
        <v>164</v>
      </c>
      <c r="E131" s="28">
        <v>66</v>
      </c>
      <c r="F131" s="84"/>
      <c r="G131" s="85"/>
      <c r="H131" s="85"/>
      <c r="I131" s="85"/>
      <c r="J131" s="85"/>
      <c r="K131" s="85"/>
      <c r="L131" s="84"/>
      <c r="M131" s="85"/>
      <c r="N131" s="85"/>
      <c r="O131" s="85"/>
      <c r="P131" s="85"/>
    </row>
    <row r="132" spans="1:16" ht="12.75">
      <c r="A132" s="19"/>
      <c r="B132" s="19"/>
      <c r="C132" s="27"/>
      <c r="D132" s="92"/>
      <c r="E132" s="28"/>
      <c r="F132" s="84"/>
      <c r="G132" s="85"/>
      <c r="H132" s="85"/>
      <c r="I132" s="85"/>
      <c r="J132" s="85"/>
      <c r="K132" s="85"/>
      <c r="L132" s="84"/>
      <c r="M132" s="85"/>
      <c r="N132" s="85"/>
      <c r="O132" s="85"/>
      <c r="P132" s="85"/>
    </row>
    <row r="133" spans="1:16" ht="12.75">
      <c r="A133" s="19"/>
      <c r="B133" s="19"/>
      <c r="C133" s="110" t="s">
        <v>291</v>
      </c>
      <c r="D133" s="92"/>
      <c r="E133" s="28"/>
      <c r="F133" s="86"/>
      <c r="G133" s="85"/>
      <c r="H133" s="85"/>
      <c r="I133" s="85"/>
      <c r="J133" s="85"/>
      <c r="K133" s="85"/>
      <c r="L133" s="84"/>
      <c r="M133" s="85"/>
      <c r="N133" s="85"/>
      <c r="O133" s="85"/>
      <c r="P133" s="85"/>
    </row>
    <row r="134" spans="1:16" ht="12.75">
      <c r="A134" s="19">
        <v>98</v>
      </c>
      <c r="B134" s="19" t="s">
        <v>85</v>
      </c>
      <c r="C134" s="27" t="s">
        <v>143</v>
      </c>
      <c r="D134" s="92" t="s">
        <v>21</v>
      </c>
      <c r="E134" s="28">
        <v>1</v>
      </c>
      <c r="F134" s="86"/>
      <c r="G134" s="85"/>
      <c r="H134" s="85"/>
      <c r="I134" s="85"/>
      <c r="J134" s="85"/>
      <c r="K134" s="85"/>
      <c r="L134" s="84"/>
      <c r="M134" s="85"/>
      <c r="N134" s="85"/>
      <c r="O134" s="85"/>
      <c r="P134" s="85"/>
    </row>
    <row r="135" spans="1:16" ht="12.75">
      <c r="A135" s="19">
        <v>99</v>
      </c>
      <c r="B135" s="19" t="s">
        <v>85</v>
      </c>
      <c r="C135" s="27" t="s">
        <v>330</v>
      </c>
      <c r="D135" s="92" t="s">
        <v>22</v>
      </c>
      <c r="E135" s="28">
        <f>84*0.7</f>
        <v>58.8</v>
      </c>
      <c r="F135" s="86"/>
      <c r="G135" s="85"/>
      <c r="H135" s="85"/>
      <c r="I135" s="85"/>
      <c r="J135" s="85"/>
      <c r="K135" s="85"/>
      <c r="L135" s="84"/>
      <c r="M135" s="85"/>
      <c r="N135" s="85"/>
      <c r="O135" s="85"/>
      <c r="P135" s="85"/>
    </row>
    <row r="136" spans="1:16" ht="12.75">
      <c r="A136" s="19">
        <v>100</v>
      </c>
      <c r="B136" s="19" t="s">
        <v>85</v>
      </c>
      <c r="C136" s="27" t="s">
        <v>144</v>
      </c>
      <c r="D136" s="92" t="s">
        <v>22</v>
      </c>
      <c r="E136" s="28">
        <f>84*0.7</f>
        <v>58.8</v>
      </c>
      <c r="F136" s="86"/>
      <c r="G136" s="85"/>
      <c r="H136" s="85"/>
      <c r="I136" s="85"/>
      <c r="J136" s="85"/>
      <c r="K136" s="85"/>
      <c r="L136" s="84"/>
      <c r="M136" s="85"/>
      <c r="N136" s="85"/>
      <c r="O136" s="85"/>
      <c r="P136" s="85"/>
    </row>
    <row r="137" spans="1:16" ht="24">
      <c r="A137" s="19">
        <v>101</v>
      </c>
      <c r="B137" s="19" t="s">
        <v>85</v>
      </c>
      <c r="C137" s="27" t="s">
        <v>328</v>
      </c>
      <c r="D137" s="92" t="s">
        <v>21</v>
      </c>
      <c r="E137" s="28">
        <v>1</v>
      </c>
      <c r="F137" s="86"/>
      <c r="G137" s="85"/>
      <c r="H137" s="85"/>
      <c r="I137" s="85"/>
      <c r="J137" s="85"/>
      <c r="K137" s="85"/>
      <c r="L137" s="84"/>
      <c r="M137" s="85"/>
      <c r="N137" s="85"/>
      <c r="O137" s="85"/>
      <c r="P137" s="85"/>
    </row>
    <row r="138" spans="1:16" ht="24">
      <c r="A138" s="19">
        <v>102</v>
      </c>
      <c r="B138" s="19" t="s">
        <v>85</v>
      </c>
      <c r="C138" s="27" t="s">
        <v>326</v>
      </c>
      <c r="D138" s="92" t="s">
        <v>21</v>
      </c>
      <c r="E138" s="28">
        <v>1</v>
      </c>
      <c r="F138" s="86"/>
      <c r="G138" s="85"/>
      <c r="H138" s="85"/>
      <c r="I138" s="85"/>
      <c r="J138" s="85"/>
      <c r="K138" s="85"/>
      <c r="L138" s="84"/>
      <c r="M138" s="85"/>
      <c r="N138" s="85"/>
      <c r="O138" s="85"/>
      <c r="P138" s="85"/>
    </row>
    <row r="139" spans="1:16" ht="24">
      <c r="A139" s="19">
        <v>103</v>
      </c>
      <c r="B139" s="19" t="s">
        <v>85</v>
      </c>
      <c r="C139" s="27" t="s">
        <v>157</v>
      </c>
      <c r="D139" s="92" t="s">
        <v>22</v>
      </c>
      <c r="E139" s="28">
        <f>0.32*5*55</f>
        <v>88</v>
      </c>
      <c r="F139" s="84"/>
      <c r="G139" s="85"/>
      <c r="H139" s="85"/>
      <c r="I139" s="85"/>
      <c r="J139" s="85"/>
      <c r="K139" s="85"/>
      <c r="L139" s="84"/>
      <c r="M139" s="85"/>
      <c r="N139" s="85"/>
      <c r="O139" s="85"/>
      <c r="P139" s="85"/>
    </row>
    <row r="140" spans="1:16" ht="24">
      <c r="A140" s="19">
        <v>104</v>
      </c>
      <c r="B140" s="19" t="s">
        <v>85</v>
      </c>
      <c r="C140" s="27" t="s">
        <v>331</v>
      </c>
      <c r="D140" s="92" t="s">
        <v>22</v>
      </c>
      <c r="E140" s="28">
        <f>9*0.7*3+10*0.7*3</f>
        <v>39.9</v>
      </c>
      <c r="F140" s="84"/>
      <c r="G140" s="85"/>
      <c r="H140" s="85"/>
      <c r="I140" s="85"/>
      <c r="J140" s="85"/>
      <c r="K140" s="85"/>
      <c r="L140" s="84"/>
      <c r="M140" s="85"/>
      <c r="N140" s="85"/>
      <c r="O140" s="85"/>
      <c r="P140" s="85"/>
    </row>
    <row r="141" spans="1:16" ht="24">
      <c r="A141" s="19">
        <v>105</v>
      </c>
      <c r="B141" s="19" t="s">
        <v>85</v>
      </c>
      <c r="C141" s="27" t="s">
        <v>332</v>
      </c>
      <c r="D141" s="92" t="s">
        <v>22</v>
      </c>
      <c r="E141" s="28">
        <f>9*1*3+10*1*3</f>
        <v>57</v>
      </c>
      <c r="F141" s="84"/>
      <c r="G141" s="85"/>
      <c r="H141" s="85"/>
      <c r="I141" s="85"/>
      <c r="J141" s="85"/>
      <c r="K141" s="85"/>
      <c r="L141" s="84"/>
      <c r="M141" s="85"/>
      <c r="N141" s="85"/>
      <c r="O141" s="85"/>
      <c r="P141" s="85"/>
    </row>
    <row r="142" spans="1:16" ht="36">
      <c r="A142" s="19">
        <v>106</v>
      </c>
      <c r="B142" s="19" t="s">
        <v>85</v>
      </c>
      <c r="C142" s="27" t="s">
        <v>333</v>
      </c>
      <c r="D142" s="92" t="s">
        <v>22</v>
      </c>
      <c r="E142" s="28">
        <v>4.2</v>
      </c>
      <c r="F142" s="84"/>
      <c r="G142" s="85"/>
      <c r="H142" s="85"/>
      <c r="I142" s="85"/>
      <c r="J142" s="85"/>
      <c r="K142" s="85"/>
      <c r="L142" s="84"/>
      <c r="M142" s="85"/>
      <c r="N142" s="85"/>
      <c r="O142" s="85"/>
      <c r="P142" s="85"/>
    </row>
    <row r="143" spans="1:16" ht="24">
      <c r="A143" s="19">
        <v>107</v>
      </c>
      <c r="B143" s="19" t="s">
        <v>85</v>
      </c>
      <c r="C143" s="27" t="s">
        <v>337</v>
      </c>
      <c r="D143" s="92" t="s">
        <v>290</v>
      </c>
      <c r="E143" s="28">
        <v>54.5</v>
      </c>
      <c r="F143" s="84"/>
      <c r="G143" s="85"/>
      <c r="H143" s="85"/>
      <c r="I143" s="85"/>
      <c r="J143" s="85"/>
      <c r="K143" s="85"/>
      <c r="L143" s="84"/>
      <c r="M143" s="85"/>
      <c r="N143" s="85"/>
      <c r="O143" s="85"/>
      <c r="P143" s="85"/>
    </row>
    <row r="144" spans="1:16" ht="24">
      <c r="A144" s="19">
        <v>108</v>
      </c>
      <c r="B144" s="19" t="s">
        <v>85</v>
      </c>
      <c r="C144" s="27" t="s">
        <v>335</v>
      </c>
      <c r="D144" s="92" t="s">
        <v>334</v>
      </c>
      <c r="E144" s="28">
        <v>12.6</v>
      </c>
      <c r="F144" s="84"/>
      <c r="G144" s="85"/>
      <c r="H144" s="85"/>
      <c r="I144" s="85"/>
      <c r="J144" s="85"/>
      <c r="K144" s="85"/>
      <c r="L144" s="84"/>
      <c r="M144" s="85"/>
      <c r="N144" s="85"/>
      <c r="O144" s="85"/>
      <c r="P144" s="85"/>
    </row>
    <row r="145" spans="1:16" ht="36">
      <c r="A145" s="19">
        <v>109</v>
      </c>
      <c r="B145" s="19" t="s">
        <v>85</v>
      </c>
      <c r="C145" s="27" t="s">
        <v>336</v>
      </c>
      <c r="D145" s="92" t="s">
        <v>301</v>
      </c>
      <c r="E145" s="28">
        <v>0.9</v>
      </c>
      <c r="F145" s="84"/>
      <c r="G145" s="85"/>
      <c r="H145" s="85"/>
      <c r="I145" s="85"/>
      <c r="J145" s="85"/>
      <c r="K145" s="85"/>
      <c r="L145" s="84"/>
      <c r="M145" s="85"/>
      <c r="N145" s="85"/>
      <c r="O145" s="85"/>
      <c r="P145" s="85"/>
    </row>
    <row r="146" spans="1:16" ht="36">
      <c r="A146" s="19">
        <v>110</v>
      </c>
      <c r="B146" s="19" t="s">
        <v>85</v>
      </c>
      <c r="C146" s="27" t="s">
        <v>327</v>
      </c>
      <c r="D146" s="92" t="s">
        <v>21</v>
      </c>
      <c r="E146" s="28">
        <v>4</v>
      </c>
      <c r="F146" s="86"/>
      <c r="G146" s="85"/>
      <c r="H146" s="85"/>
      <c r="I146" s="85"/>
      <c r="J146" s="85"/>
      <c r="K146" s="85"/>
      <c r="L146" s="84"/>
      <c r="M146" s="85"/>
      <c r="N146" s="85"/>
      <c r="O146" s="85"/>
      <c r="P146" s="85"/>
    </row>
    <row r="147" spans="1:16" ht="24">
      <c r="A147" s="19">
        <v>111</v>
      </c>
      <c r="B147" s="19" t="s">
        <v>85</v>
      </c>
      <c r="C147" s="27" t="s">
        <v>146</v>
      </c>
      <c r="D147" s="92" t="s">
        <v>21</v>
      </c>
      <c r="E147" s="28">
        <v>1</v>
      </c>
      <c r="F147" s="86"/>
      <c r="G147" s="85"/>
      <c r="H147" s="85"/>
      <c r="I147" s="85"/>
      <c r="J147" s="85"/>
      <c r="K147" s="85"/>
      <c r="L147" s="84"/>
      <c r="M147" s="85"/>
      <c r="N147" s="85"/>
      <c r="O147" s="85"/>
      <c r="P147" s="85"/>
    </row>
    <row r="148" spans="1:16" ht="12.75">
      <c r="A148" s="9"/>
      <c r="B148" s="3"/>
      <c r="C148" s="8"/>
      <c r="D148" s="10"/>
      <c r="E148" s="26"/>
      <c r="F148" s="86"/>
      <c r="G148" s="85"/>
      <c r="H148" s="85"/>
      <c r="I148" s="85"/>
      <c r="J148" s="85"/>
      <c r="K148" s="85"/>
      <c r="L148" s="11">
        <v>0</v>
      </c>
      <c r="M148" s="12">
        <v>0</v>
      </c>
      <c r="N148" s="12">
        <v>0</v>
      </c>
      <c r="O148" s="12">
        <v>0</v>
      </c>
      <c r="P148" s="12">
        <v>0</v>
      </c>
    </row>
    <row r="149" spans="1:16" ht="12.75">
      <c r="A149" s="4"/>
      <c r="B149" s="4"/>
      <c r="C149" s="22" t="s">
        <v>46</v>
      </c>
      <c r="D149" s="20"/>
      <c r="E149" s="20"/>
      <c r="F149" s="23"/>
      <c r="G149" s="24"/>
      <c r="H149" s="24"/>
      <c r="I149" s="24"/>
      <c r="J149" s="24"/>
      <c r="K149" s="24"/>
      <c r="L149" s="23">
        <f>SUM(L15:L148)</f>
        <v>0</v>
      </c>
      <c r="M149" s="24">
        <f>SUM(M15:M148)</f>
        <v>0</v>
      </c>
      <c r="N149" s="24">
        <f>SUM(N15:N148)</f>
        <v>0</v>
      </c>
      <c r="O149" s="24">
        <f>SUM(O15:O148)</f>
        <v>0</v>
      </c>
      <c r="P149" s="24"/>
    </row>
    <row r="150" spans="1:16" ht="12.75">
      <c r="A150" s="4"/>
      <c r="B150" s="4"/>
      <c r="C150" s="21"/>
      <c r="D150" s="21"/>
      <c r="E150" s="21"/>
      <c r="F150" s="21"/>
      <c r="G150" s="21"/>
      <c r="H150" s="21"/>
      <c r="I150" s="21"/>
      <c r="J150" s="21"/>
      <c r="K150" s="44" t="s">
        <v>107</v>
      </c>
      <c r="L150" s="59" t="s">
        <v>355</v>
      </c>
      <c r="M150" s="25">
        <v>0</v>
      </c>
      <c r="N150" s="24"/>
      <c r="O150" s="25"/>
      <c r="P150" s="24"/>
    </row>
    <row r="151" spans="1:16" ht="12.75">
      <c r="A151" s="4"/>
      <c r="B151" s="4"/>
      <c r="C151" s="21"/>
      <c r="D151" s="21"/>
      <c r="E151" s="21"/>
      <c r="F151" s="21"/>
      <c r="G151" s="21"/>
      <c r="H151" s="21"/>
      <c r="I151" s="21"/>
      <c r="J151" s="21"/>
      <c r="K151" s="44" t="s">
        <v>47</v>
      </c>
      <c r="L151" s="21"/>
      <c r="M151" s="24">
        <f>SUM(M149:M150)</f>
        <v>0</v>
      </c>
      <c r="N151" s="24"/>
      <c r="O151" s="24"/>
      <c r="P151" s="24"/>
    </row>
    <row r="153" spans="1:16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29"/>
      <c r="P153" s="41"/>
    </row>
    <row r="154" spans="1:16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1:16" ht="12.75">
      <c r="A155" s="157" t="s">
        <v>48</v>
      </c>
      <c r="B155" s="157"/>
      <c r="C155" s="71"/>
      <c r="D155" s="72" t="s">
        <v>17</v>
      </c>
      <c r="E155" s="72"/>
      <c r="F155" s="161" t="s">
        <v>339</v>
      </c>
      <c r="G155" s="161"/>
      <c r="H155" s="48"/>
      <c r="I155" s="61" t="s">
        <v>50</v>
      </c>
      <c r="J155" s="72"/>
      <c r="K155" s="72"/>
      <c r="L155" s="72" t="s">
        <v>19</v>
      </c>
      <c r="M155" s="72"/>
      <c r="N155" s="161" t="s">
        <v>339</v>
      </c>
      <c r="O155" s="161"/>
      <c r="P155" s="48"/>
    </row>
    <row r="156" spans="1:16" ht="12.75">
      <c r="A156" s="48"/>
      <c r="B156" s="158" t="s">
        <v>49</v>
      </c>
      <c r="C156" s="158"/>
      <c r="D156" s="158"/>
      <c r="E156" s="158"/>
      <c r="F156" s="158"/>
      <c r="G156" s="158"/>
      <c r="I156" s="48"/>
      <c r="J156" s="153" t="s">
        <v>49</v>
      </c>
      <c r="K156" s="153"/>
      <c r="L156" s="153"/>
      <c r="M156" s="153"/>
      <c r="N156" s="153"/>
      <c r="O156" s="153"/>
      <c r="P156" s="48"/>
    </row>
    <row r="157" spans="1:16" ht="12.75">
      <c r="A157" s="60"/>
      <c r="B157" s="67" t="s">
        <v>16</v>
      </c>
      <c r="C157" s="60" t="s">
        <v>18</v>
      </c>
      <c r="D157" s="60"/>
      <c r="E157" s="60"/>
      <c r="F157" s="60"/>
      <c r="G157" s="60"/>
      <c r="H157" s="48"/>
      <c r="I157" s="60"/>
      <c r="J157" s="60"/>
      <c r="K157" s="60"/>
      <c r="L157" s="60"/>
      <c r="M157" s="60"/>
      <c r="N157" s="60"/>
      <c r="O157" s="60"/>
      <c r="P157" s="60"/>
    </row>
    <row r="159" ht="12.75">
      <c r="C159" s="145" t="s">
        <v>361</v>
      </c>
    </row>
    <row r="160" ht="12.75">
      <c r="C160" s="146" t="s">
        <v>362</v>
      </c>
    </row>
    <row r="161" ht="12.75">
      <c r="C161" s="146" t="s">
        <v>363</v>
      </c>
    </row>
    <row r="162" ht="12.75">
      <c r="C162" s="147" t="s">
        <v>364</v>
      </c>
    </row>
  </sheetData>
  <sheetProtection/>
  <mergeCells count="14">
    <mergeCell ref="F155:G155"/>
    <mergeCell ref="N155:O155"/>
    <mergeCell ref="A12:A13"/>
    <mergeCell ref="B12:B13"/>
    <mergeCell ref="C12:C13"/>
    <mergeCell ref="D12:D13"/>
    <mergeCell ref="C2:M2"/>
    <mergeCell ref="L9:N9"/>
    <mergeCell ref="B156:G156"/>
    <mergeCell ref="J156:O156"/>
    <mergeCell ref="E12:E13"/>
    <mergeCell ref="F12:K12"/>
    <mergeCell ref="L12:P12"/>
    <mergeCell ref="A155:B155"/>
  </mergeCells>
  <printOptions horizontalCentered="1"/>
  <pageMargins left="0.3937007874015748" right="0" top="0.984251968503937" bottom="0.3937007874015748" header="0.5118110236220472" footer="0.5118110236220472"/>
  <pageSetup fitToHeight="12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5"/>
  <sheetViews>
    <sheetView showGridLines="0" showZeros="0" view="pageBreakPreview" zoomScaleSheetLayoutView="100" zoomScalePageLayoutView="0" workbookViewId="0" topLeftCell="A1">
      <selection activeCell="F133" sqref="F133"/>
    </sheetView>
  </sheetViews>
  <sheetFormatPr defaultColWidth="9.140625" defaultRowHeight="12.75"/>
  <cols>
    <col min="1" max="1" width="4.8515625" style="0" customWidth="1"/>
    <col min="2" max="2" width="9.7109375" style="0" customWidth="1"/>
    <col min="3" max="3" width="41.7109375" style="0" customWidth="1"/>
    <col min="4" max="4" width="6.140625" style="0" customWidth="1"/>
    <col min="5" max="5" width="7.28125" style="0" customWidth="1"/>
    <col min="6" max="6" width="5.7109375" style="0" customWidth="1"/>
    <col min="7" max="7" width="6.00390625" style="0" customWidth="1"/>
    <col min="8" max="11" width="7.00390625" style="0" customWidth="1"/>
    <col min="12" max="12" width="7.28125" style="0" customWidth="1"/>
    <col min="13" max="13" width="8.7109375" style="0" customWidth="1"/>
    <col min="14" max="14" width="10.00390625" style="0" customWidth="1"/>
    <col min="15" max="15" width="9.8515625" style="0" customWidth="1"/>
    <col min="16" max="16" width="11.140625" style="0" customWidth="1"/>
  </cols>
  <sheetData>
    <row r="1" spans="1:15" ht="18">
      <c r="A1" s="16"/>
      <c r="B1" s="16"/>
      <c r="C1" s="16"/>
      <c r="D1" s="16"/>
      <c r="E1" s="32"/>
      <c r="F1" s="33" t="s">
        <v>55</v>
      </c>
      <c r="G1" s="34" t="s">
        <v>160</v>
      </c>
      <c r="H1" s="16"/>
      <c r="I1" s="16"/>
      <c r="J1" s="16"/>
      <c r="K1" s="16"/>
      <c r="L1" s="16"/>
      <c r="M1" s="16"/>
      <c r="N1" s="16"/>
      <c r="O1" s="16"/>
    </row>
    <row r="2" spans="1:15" ht="12.75">
      <c r="A2" s="16"/>
      <c r="B2" s="16"/>
      <c r="C2" s="164" t="s">
        <v>310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"/>
      <c r="O2" s="16"/>
    </row>
    <row r="3" spans="1:15" ht="12.75">
      <c r="A3" s="16"/>
      <c r="B3" s="16"/>
      <c r="C3" s="16"/>
      <c r="D3" s="16"/>
      <c r="E3" s="35" t="s">
        <v>27</v>
      </c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ht="12.75">
      <c r="A5" s="42" t="s">
        <v>343</v>
      </c>
      <c r="B5" s="42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7"/>
    </row>
    <row r="6" spans="1:16" ht="12.75">
      <c r="A6" s="42" t="s">
        <v>349</v>
      </c>
      <c r="B6" s="42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6"/>
    </row>
    <row r="7" spans="1:16" ht="12.75">
      <c r="A7" s="42" t="s">
        <v>29</v>
      </c>
      <c r="B7" s="42"/>
      <c r="C7" s="38" t="s">
        <v>350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6"/>
    </row>
    <row r="8" spans="1:16" ht="12.75">
      <c r="A8" s="42" t="s">
        <v>13</v>
      </c>
      <c r="B8" s="42"/>
      <c r="C8" s="47" t="s">
        <v>351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6"/>
    </row>
    <row r="9" spans="1:16" ht="12.75">
      <c r="A9" s="16" t="s">
        <v>358</v>
      </c>
      <c r="B9" s="16"/>
      <c r="C9" s="16"/>
      <c r="D9" s="16"/>
      <c r="E9" s="16"/>
      <c r="F9" s="16"/>
      <c r="G9" s="16"/>
      <c r="H9" s="16"/>
      <c r="I9" s="16"/>
      <c r="J9" s="16"/>
      <c r="K9" s="31" t="s">
        <v>30</v>
      </c>
      <c r="L9" s="165"/>
      <c r="M9" s="165"/>
      <c r="N9" s="165"/>
      <c r="O9" s="83"/>
      <c r="P9" s="18"/>
    </row>
    <row r="10" spans="1:15" ht="12.75">
      <c r="A10" s="16"/>
      <c r="B10" s="16"/>
      <c r="C10" s="16"/>
      <c r="D10" s="16"/>
      <c r="E10" s="16"/>
      <c r="F10" s="16"/>
      <c r="G10" s="16"/>
      <c r="H10" s="16"/>
      <c r="I10" s="16"/>
      <c r="J10" s="144" t="s">
        <v>352</v>
      </c>
      <c r="K10" s="49"/>
      <c r="L10" s="49"/>
      <c r="M10" s="49"/>
      <c r="N10" s="16"/>
      <c r="O10" s="16"/>
    </row>
    <row r="12" spans="1:16" ht="12.75">
      <c r="A12" s="167" t="s">
        <v>31</v>
      </c>
      <c r="B12" s="167" t="s">
        <v>32</v>
      </c>
      <c r="C12" s="162" t="s">
        <v>33</v>
      </c>
      <c r="D12" s="163" t="s">
        <v>34</v>
      </c>
      <c r="E12" s="163" t="s">
        <v>35</v>
      </c>
      <c r="F12" s="166" t="s">
        <v>36</v>
      </c>
      <c r="G12" s="166"/>
      <c r="H12" s="166"/>
      <c r="I12" s="166"/>
      <c r="J12" s="166"/>
      <c r="K12" s="166"/>
      <c r="L12" s="166" t="s">
        <v>43</v>
      </c>
      <c r="M12" s="166"/>
      <c r="N12" s="166"/>
      <c r="O12" s="166"/>
      <c r="P12" s="166"/>
    </row>
    <row r="13" spans="1:16" ht="66" customHeight="1">
      <c r="A13" s="167"/>
      <c r="B13" s="167"/>
      <c r="C13" s="168"/>
      <c r="D13" s="163"/>
      <c r="E13" s="163"/>
      <c r="F13" s="2" t="s">
        <v>37</v>
      </c>
      <c r="G13" s="2" t="s">
        <v>38</v>
      </c>
      <c r="H13" s="2" t="s">
        <v>39</v>
      </c>
      <c r="I13" s="2" t="s">
        <v>40</v>
      </c>
      <c r="J13" s="2" t="s">
        <v>41</v>
      </c>
      <c r="K13" s="2" t="s">
        <v>42</v>
      </c>
      <c r="L13" s="2" t="s">
        <v>44</v>
      </c>
      <c r="M13" s="2" t="s">
        <v>39</v>
      </c>
      <c r="N13" s="2" t="s">
        <v>40</v>
      </c>
      <c r="O13" s="2" t="s">
        <v>41</v>
      </c>
      <c r="P13" s="2" t="s">
        <v>45</v>
      </c>
    </row>
    <row r="14" spans="1:16" s="13" customFormat="1" ht="12">
      <c r="A14" s="3"/>
      <c r="B14" s="115"/>
      <c r="C14" s="116" t="s">
        <v>165</v>
      </c>
      <c r="D14" s="117"/>
      <c r="E14" s="3"/>
      <c r="F14" s="104"/>
      <c r="G14" s="105"/>
      <c r="H14" s="57">
        <f>ROUND(F14*G14,2)</f>
        <v>0</v>
      </c>
      <c r="I14" s="104"/>
      <c r="J14" s="104"/>
      <c r="K14" s="57"/>
      <c r="L14" s="53">
        <f>ROUND(F14*E14,1)</f>
        <v>0</v>
      </c>
      <c r="M14" s="57">
        <f>ROUND(H14*E14,2)</f>
        <v>0</v>
      </c>
      <c r="N14" s="57">
        <f>ROUND(I14*E14,2)</f>
        <v>0</v>
      </c>
      <c r="O14" s="57">
        <f>ROUND(J14*E14,2)</f>
        <v>0</v>
      </c>
      <c r="P14" s="57">
        <f>M14+N14+O14</f>
        <v>0</v>
      </c>
    </row>
    <row r="15" spans="1:16" s="13" customFormat="1" ht="12">
      <c r="A15" s="3">
        <v>1</v>
      </c>
      <c r="B15" s="115" t="s">
        <v>85</v>
      </c>
      <c r="C15" s="132" t="s">
        <v>166</v>
      </c>
      <c r="D15" s="118" t="s">
        <v>170</v>
      </c>
      <c r="E15" s="51">
        <v>71</v>
      </c>
      <c r="F15" s="106"/>
      <c r="G15" s="112"/>
      <c r="H15" s="54"/>
      <c r="I15" s="54"/>
      <c r="J15" s="54"/>
      <c r="K15" s="57"/>
      <c r="L15" s="53"/>
      <c r="M15" s="57"/>
      <c r="N15" s="57"/>
      <c r="O15" s="57"/>
      <c r="P15" s="57"/>
    </row>
    <row r="16" spans="1:16" s="13" customFormat="1" ht="12">
      <c r="A16" s="3">
        <v>2</v>
      </c>
      <c r="B16" s="115" t="s">
        <v>85</v>
      </c>
      <c r="C16" s="132" t="s">
        <v>227</v>
      </c>
      <c r="D16" s="118" t="s">
        <v>51</v>
      </c>
      <c r="E16" s="51">
        <v>970</v>
      </c>
      <c r="F16" s="106"/>
      <c r="G16" s="112"/>
      <c r="H16" s="54"/>
      <c r="I16" s="54"/>
      <c r="J16" s="54"/>
      <c r="K16" s="57"/>
      <c r="L16" s="53"/>
      <c r="M16" s="57"/>
      <c r="N16" s="57"/>
      <c r="O16" s="57"/>
      <c r="P16" s="57"/>
    </row>
    <row r="17" spans="1:16" s="13" customFormat="1" ht="12">
      <c r="A17" s="3">
        <v>3</v>
      </c>
      <c r="B17" s="115" t="s">
        <v>85</v>
      </c>
      <c r="C17" s="133" t="s">
        <v>167</v>
      </c>
      <c r="D17" s="118" t="s">
        <v>164</v>
      </c>
      <c r="E17" s="51">
        <v>25</v>
      </c>
      <c r="F17" s="106"/>
      <c r="G17" s="112"/>
      <c r="H17" s="54"/>
      <c r="I17" s="54"/>
      <c r="J17" s="54"/>
      <c r="K17" s="57"/>
      <c r="L17" s="53"/>
      <c r="M17" s="57"/>
      <c r="N17" s="57"/>
      <c r="O17" s="57"/>
      <c r="P17" s="57"/>
    </row>
    <row r="18" spans="1:16" s="13" customFormat="1" ht="12">
      <c r="A18" s="3">
        <v>4</v>
      </c>
      <c r="B18" s="115" t="s">
        <v>85</v>
      </c>
      <c r="C18" s="134" t="s">
        <v>168</v>
      </c>
      <c r="D18" s="118" t="s">
        <v>163</v>
      </c>
      <c r="E18" s="51">
        <v>9.6</v>
      </c>
      <c r="F18" s="106"/>
      <c r="G18" s="112"/>
      <c r="H18" s="54"/>
      <c r="I18" s="54"/>
      <c r="J18" s="54"/>
      <c r="K18" s="57"/>
      <c r="L18" s="53"/>
      <c r="M18" s="57"/>
      <c r="N18" s="57"/>
      <c r="O18" s="57"/>
      <c r="P18" s="57"/>
    </row>
    <row r="19" spans="1:16" s="13" customFormat="1" ht="24">
      <c r="A19" s="3">
        <v>5</v>
      </c>
      <c r="B19" s="115" t="s">
        <v>85</v>
      </c>
      <c r="C19" s="134" t="s">
        <v>169</v>
      </c>
      <c r="D19" s="118" t="s">
        <v>164</v>
      </c>
      <c r="E19" s="51">
        <v>52</v>
      </c>
      <c r="F19" s="106"/>
      <c r="G19" s="112"/>
      <c r="H19" s="54"/>
      <c r="I19" s="54"/>
      <c r="J19" s="54"/>
      <c r="K19" s="57"/>
      <c r="L19" s="53"/>
      <c r="M19" s="57"/>
      <c r="N19" s="57"/>
      <c r="O19" s="57"/>
      <c r="P19" s="57"/>
    </row>
    <row r="20" spans="1:16" s="13" customFormat="1" ht="12">
      <c r="A20" s="3"/>
      <c r="B20" s="115"/>
      <c r="C20" s="135" t="s">
        <v>91</v>
      </c>
      <c r="D20" s="118"/>
      <c r="E20" s="51"/>
      <c r="F20" s="106"/>
      <c r="G20" s="112"/>
      <c r="H20" s="54"/>
      <c r="I20" s="54"/>
      <c r="J20" s="54"/>
      <c r="K20" s="57"/>
      <c r="L20" s="120"/>
      <c r="M20" s="121"/>
      <c r="N20" s="121"/>
      <c r="O20" s="121"/>
      <c r="P20" s="121"/>
    </row>
    <row r="21" spans="1:16" s="13" customFormat="1" ht="12">
      <c r="A21" s="3"/>
      <c r="B21" s="115"/>
      <c r="C21" s="136" t="s">
        <v>171</v>
      </c>
      <c r="D21" s="118"/>
      <c r="E21" s="51"/>
      <c r="F21" s="106"/>
      <c r="G21" s="112"/>
      <c r="H21" s="54"/>
      <c r="I21" s="54"/>
      <c r="J21" s="54"/>
      <c r="K21" s="57"/>
      <c r="L21" s="53"/>
      <c r="M21" s="57"/>
      <c r="N21" s="57"/>
      <c r="O21" s="57"/>
      <c r="P21" s="57"/>
    </row>
    <row r="22" spans="1:16" s="13" customFormat="1" ht="12">
      <c r="A22" s="3"/>
      <c r="B22" s="115"/>
      <c r="C22" s="136" t="s">
        <v>172</v>
      </c>
      <c r="D22" s="118"/>
      <c r="E22" s="51"/>
      <c r="F22" s="106"/>
      <c r="G22" s="112"/>
      <c r="H22" s="54"/>
      <c r="I22" s="54"/>
      <c r="J22" s="54"/>
      <c r="K22" s="57"/>
      <c r="L22" s="53"/>
      <c r="M22" s="57"/>
      <c r="N22" s="57"/>
      <c r="O22" s="57"/>
      <c r="P22" s="57"/>
    </row>
    <row r="23" spans="1:16" s="13" customFormat="1" ht="24">
      <c r="A23" s="3">
        <v>6</v>
      </c>
      <c r="B23" s="3" t="s">
        <v>85</v>
      </c>
      <c r="C23" s="119" t="s">
        <v>173</v>
      </c>
      <c r="D23" s="51" t="s">
        <v>170</v>
      </c>
      <c r="E23" s="51">
        <v>1</v>
      </c>
      <c r="F23" s="106"/>
      <c r="G23" s="112"/>
      <c r="H23" s="54"/>
      <c r="I23" s="54"/>
      <c r="J23" s="54"/>
      <c r="K23" s="57"/>
      <c r="L23" s="53"/>
      <c r="M23" s="57"/>
      <c r="N23" s="57"/>
      <c r="O23" s="57"/>
      <c r="P23" s="57"/>
    </row>
    <row r="24" spans="1:16" s="13" customFormat="1" ht="24">
      <c r="A24" s="3">
        <v>7</v>
      </c>
      <c r="B24" s="3" t="s">
        <v>85</v>
      </c>
      <c r="C24" s="111" t="s">
        <v>174</v>
      </c>
      <c r="D24" s="51" t="s">
        <v>170</v>
      </c>
      <c r="E24" s="51">
        <v>1</v>
      </c>
      <c r="F24" s="106"/>
      <c r="G24" s="112"/>
      <c r="H24" s="54"/>
      <c r="I24" s="54"/>
      <c r="J24" s="54"/>
      <c r="K24" s="57"/>
      <c r="L24" s="53"/>
      <c r="M24" s="57"/>
      <c r="N24" s="57"/>
      <c r="O24" s="57"/>
      <c r="P24" s="57"/>
    </row>
    <row r="25" spans="1:16" s="13" customFormat="1" ht="36">
      <c r="A25" s="3">
        <v>8</v>
      </c>
      <c r="B25" s="3" t="s">
        <v>85</v>
      </c>
      <c r="C25" s="111" t="s">
        <v>175</v>
      </c>
      <c r="D25" s="51" t="s">
        <v>170</v>
      </c>
      <c r="E25" s="51">
        <v>1</v>
      </c>
      <c r="F25" s="106"/>
      <c r="G25" s="112"/>
      <c r="H25" s="54"/>
      <c r="I25" s="54"/>
      <c r="J25" s="54"/>
      <c r="K25" s="57"/>
      <c r="L25" s="53"/>
      <c r="M25" s="57"/>
      <c r="N25" s="57"/>
      <c r="O25" s="57"/>
      <c r="P25" s="57"/>
    </row>
    <row r="26" spans="1:16" s="13" customFormat="1" ht="36">
      <c r="A26" s="3">
        <v>9</v>
      </c>
      <c r="B26" s="3" t="s">
        <v>85</v>
      </c>
      <c r="C26" s="111" t="s">
        <v>176</v>
      </c>
      <c r="D26" s="51" t="s">
        <v>170</v>
      </c>
      <c r="E26" s="51">
        <v>1</v>
      </c>
      <c r="F26" s="106"/>
      <c r="G26" s="112"/>
      <c r="H26" s="54"/>
      <c r="I26" s="54"/>
      <c r="J26" s="54"/>
      <c r="K26" s="57"/>
      <c r="L26" s="53"/>
      <c r="M26" s="57"/>
      <c r="N26" s="57"/>
      <c r="O26" s="57"/>
      <c r="P26" s="57"/>
    </row>
    <row r="27" spans="1:16" s="13" customFormat="1" ht="36">
      <c r="A27" s="3">
        <v>10</v>
      </c>
      <c r="B27" s="3" t="s">
        <v>85</v>
      </c>
      <c r="C27" s="111" t="s">
        <v>177</v>
      </c>
      <c r="D27" s="51" t="s">
        <v>170</v>
      </c>
      <c r="E27" s="51">
        <v>6</v>
      </c>
      <c r="F27" s="106"/>
      <c r="G27" s="112"/>
      <c r="H27" s="54"/>
      <c r="I27" s="54"/>
      <c r="J27" s="54"/>
      <c r="K27" s="57"/>
      <c r="L27" s="53"/>
      <c r="M27" s="57"/>
      <c r="N27" s="57"/>
      <c r="O27" s="57"/>
      <c r="P27" s="57"/>
    </row>
    <row r="28" spans="1:16" s="13" customFormat="1" ht="36">
      <c r="A28" s="3">
        <v>11</v>
      </c>
      <c r="B28" s="3" t="s">
        <v>85</v>
      </c>
      <c r="C28" s="111" t="s">
        <v>178</v>
      </c>
      <c r="D28" s="51" t="s">
        <v>170</v>
      </c>
      <c r="E28" s="51">
        <v>6</v>
      </c>
      <c r="F28" s="106"/>
      <c r="G28" s="112"/>
      <c r="H28" s="54"/>
      <c r="I28" s="54"/>
      <c r="J28" s="54"/>
      <c r="K28" s="57"/>
      <c r="L28" s="53"/>
      <c r="M28" s="57"/>
      <c r="N28" s="57"/>
      <c r="O28" s="57"/>
      <c r="P28" s="57"/>
    </row>
    <row r="29" spans="1:16" s="13" customFormat="1" ht="36">
      <c r="A29" s="3">
        <v>12</v>
      </c>
      <c r="B29" s="3" t="s">
        <v>85</v>
      </c>
      <c r="C29" s="111" t="s">
        <v>179</v>
      </c>
      <c r="D29" s="51" t="s">
        <v>170</v>
      </c>
      <c r="E29" s="51">
        <v>1</v>
      </c>
      <c r="F29" s="106"/>
      <c r="G29" s="112"/>
      <c r="H29" s="54"/>
      <c r="I29" s="54"/>
      <c r="J29" s="54"/>
      <c r="K29" s="57"/>
      <c r="L29" s="53"/>
      <c r="M29" s="57"/>
      <c r="N29" s="57"/>
      <c r="O29" s="57"/>
      <c r="P29" s="57"/>
    </row>
    <row r="30" spans="1:16" s="13" customFormat="1" ht="24">
      <c r="A30" s="3">
        <v>13</v>
      </c>
      <c r="B30" s="3" t="s">
        <v>85</v>
      </c>
      <c r="C30" s="111" t="s">
        <v>180</v>
      </c>
      <c r="D30" s="51" t="s">
        <v>170</v>
      </c>
      <c r="E30" s="51">
        <v>2</v>
      </c>
      <c r="F30" s="106"/>
      <c r="G30" s="112"/>
      <c r="H30" s="54"/>
      <c r="I30" s="54"/>
      <c r="J30" s="54"/>
      <c r="K30" s="57"/>
      <c r="L30" s="53"/>
      <c r="M30" s="57"/>
      <c r="N30" s="57"/>
      <c r="O30" s="57"/>
      <c r="P30" s="57"/>
    </row>
    <row r="31" spans="1:16" s="13" customFormat="1" ht="36">
      <c r="A31" s="3">
        <v>14</v>
      </c>
      <c r="B31" s="3" t="s">
        <v>85</v>
      </c>
      <c r="C31" s="111" t="s">
        <v>181</v>
      </c>
      <c r="D31" s="51" t="s">
        <v>170</v>
      </c>
      <c r="E31" s="51">
        <v>1</v>
      </c>
      <c r="F31" s="106"/>
      <c r="G31" s="112"/>
      <c r="H31" s="54"/>
      <c r="I31" s="54"/>
      <c r="J31" s="54"/>
      <c r="K31" s="57"/>
      <c r="L31" s="53"/>
      <c r="M31" s="57"/>
      <c r="N31" s="57"/>
      <c r="O31" s="57"/>
      <c r="P31" s="57"/>
    </row>
    <row r="32" spans="1:16" s="13" customFormat="1" ht="36">
      <c r="A32" s="3">
        <v>15</v>
      </c>
      <c r="B32" s="3" t="s">
        <v>85</v>
      </c>
      <c r="C32" s="111" t="s">
        <v>182</v>
      </c>
      <c r="D32" s="51" t="s">
        <v>170</v>
      </c>
      <c r="E32" s="51">
        <v>5</v>
      </c>
      <c r="F32" s="112"/>
      <c r="G32" s="112"/>
      <c r="H32" s="54"/>
      <c r="I32" s="54"/>
      <c r="J32" s="54"/>
      <c r="K32" s="54"/>
      <c r="L32" s="53"/>
      <c r="M32" s="57"/>
      <c r="N32" s="57"/>
      <c r="O32" s="57"/>
      <c r="P32" s="57"/>
    </row>
    <row r="33" spans="1:16" s="13" customFormat="1" ht="36">
      <c r="A33" s="3">
        <v>16</v>
      </c>
      <c r="B33" s="3" t="s">
        <v>85</v>
      </c>
      <c r="C33" s="111" t="s">
        <v>183</v>
      </c>
      <c r="D33" s="51" t="s">
        <v>170</v>
      </c>
      <c r="E33" s="51">
        <v>2</v>
      </c>
      <c r="F33" s="112"/>
      <c r="G33" s="112"/>
      <c r="H33" s="54"/>
      <c r="I33" s="54"/>
      <c r="J33" s="54"/>
      <c r="K33" s="54"/>
      <c r="L33" s="53"/>
      <c r="M33" s="57"/>
      <c r="N33" s="57"/>
      <c r="O33" s="57"/>
      <c r="P33" s="57"/>
    </row>
    <row r="34" spans="1:16" s="13" customFormat="1" ht="36">
      <c r="A34" s="3">
        <v>17</v>
      </c>
      <c r="B34" s="3" t="s">
        <v>85</v>
      </c>
      <c r="C34" s="111" t="s">
        <v>184</v>
      </c>
      <c r="D34" s="51" t="s">
        <v>170</v>
      </c>
      <c r="E34" s="51">
        <v>1</v>
      </c>
      <c r="F34" s="112"/>
      <c r="G34" s="112"/>
      <c r="H34" s="54"/>
      <c r="I34" s="54"/>
      <c r="J34" s="54"/>
      <c r="K34" s="54"/>
      <c r="L34" s="53"/>
      <c r="M34" s="57"/>
      <c r="N34" s="57"/>
      <c r="O34" s="57"/>
      <c r="P34" s="57"/>
    </row>
    <row r="35" spans="1:16" s="13" customFormat="1" ht="24">
      <c r="A35" s="3">
        <v>18</v>
      </c>
      <c r="B35" s="3" t="s">
        <v>85</v>
      </c>
      <c r="C35" s="111" t="s">
        <v>202</v>
      </c>
      <c r="D35" s="51" t="s">
        <v>277</v>
      </c>
      <c r="E35" s="51">
        <v>28</v>
      </c>
      <c r="F35" s="112"/>
      <c r="G35" s="112"/>
      <c r="H35" s="54"/>
      <c r="I35" s="54"/>
      <c r="J35" s="54"/>
      <c r="K35" s="54"/>
      <c r="L35" s="53"/>
      <c r="M35" s="57"/>
      <c r="N35" s="57"/>
      <c r="O35" s="57"/>
      <c r="P35" s="57"/>
    </row>
    <row r="36" spans="1:16" s="13" customFormat="1" ht="24">
      <c r="A36" s="3">
        <v>19</v>
      </c>
      <c r="B36" s="3" t="s">
        <v>85</v>
      </c>
      <c r="C36" s="111" t="s">
        <v>204</v>
      </c>
      <c r="D36" s="51" t="s">
        <v>170</v>
      </c>
      <c r="E36" s="51">
        <v>28</v>
      </c>
      <c r="F36" s="112"/>
      <c r="G36" s="112"/>
      <c r="H36" s="54"/>
      <c r="I36" s="54"/>
      <c r="J36" s="54"/>
      <c r="K36" s="54"/>
      <c r="L36" s="53"/>
      <c r="M36" s="57"/>
      <c r="N36" s="57"/>
      <c r="O36" s="57"/>
      <c r="P36" s="57"/>
    </row>
    <row r="37" spans="1:16" s="13" customFormat="1" ht="12">
      <c r="A37" s="3">
        <v>20</v>
      </c>
      <c r="B37" s="3" t="s">
        <v>85</v>
      </c>
      <c r="C37" s="111" t="s">
        <v>203</v>
      </c>
      <c r="D37" s="51" t="s">
        <v>51</v>
      </c>
      <c r="E37" s="51">
        <v>150</v>
      </c>
      <c r="F37" s="112"/>
      <c r="G37" s="112"/>
      <c r="H37" s="54"/>
      <c r="I37" s="54"/>
      <c r="J37" s="54"/>
      <c r="K37" s="54"/>
      <c r="L37" s="53"/>
      <c r="M37" s="57"/>
      <c r="N37" s="57"/>
      <c r="O37" s="57"/>
      <c r="P37" s="57"/>
    </row>
    <row r="38" spans="1:16" s="13" customFormat="1" ht="12">
      <c r="A38" s="3">
        <v>21</v>
      </c>
      <c r="B38" s="3" t="s">
        <v>85</v>
      </c>
      <c r="C38" s="111" t="s">
        <v>205</v>
      </c>
      <c r="D38" s="51" t="s">
        <v>51</v>
      </c>
      <c r="E38" s="51">
        <v>100</v>
      </c>
      <c r="F38" s="106"/>
      <c r="G38" s="112"/>
      <c r="H38" s="54"/>
      <c r="I38" s="54"/>
      <c r="J38" s="54"/>
      <c r="K38" s="57"/>
      <c r="L38" s="53"/>
      <c r="M38" s="57"/>
      <c r="N38" s="57"/>
      <c r="O38" s="57"/>
      <c r="P38" s="57"/>
    </row>
    <row r="39" spans="1:16" s="13" customFormat="1" ht="12">
      <c r="A39" s="3">
        <v>22</v>
      </c>
      <c r="B39" s="3" t="s">
        <v>85</v>
      </c>
      <c r="C39" s="111" t="s">
        <v>206</v>
      </c>
      <c r="D39" s="51" t="s">
        <v>51</v>
      </c>
      <c r="E39" s="51">
        <v>50</v>
      </c>
      <c r="F39" s="106"/>
      <c r="G39" s="112"/>
      <c r="H39" s="54"/>
      <c r="I39" s="54"/>
      <c r="J39" s="54"/>
      <c r="K39" s="57"/>
      <c r="L39" s="53"/>
      <c r="M39" s="57"/>
      <c r="N39" s="57"/>
      <c r="O39" s="57"/>
      <c r="P39" s="57"/>
    </row>
    <row r="40" spans="1:16" s="13" customFormat="1" ht="12">
      <c r="A40" s="3">
        <v>23</v>
      </c>
      <c r="B40" s="3" t="s">
        <v>85</v>
      </c>
      <c r="C40" s="111" t="s">
        <v>207</v>
      </c>
      <c r="D40" s="51" t="s">
        <v>51</v>
      </c>
      <c r="E40" s="51">
        <v>40</v>
      </c>
      <c r="F40" s="106"/>
      <c r="G40" s="112"/>
      <c r="H40" s="54"/>
      <c r="I40" s="54"/>
      <c r="J40" s="54"/>
      <c r="K40" s="57"/>
      <c r="L40" s="53"/>
      <c r="M40" s="57"/>
      <c r="N40" s="57"/>
      <c r="O40" s="57"/>
      <c r="P40" s="57"/>
    </row>
    <row r="41" spans="1:16" s="13" customFormat="1" ht="12">
      <c r="A41" s="3">
        <v>24</v>
      </c>
      <c r="B41" s="3" t="s">
        <v>85</v>
      </c>
      <c r="C41" s="111" t="s">
        <v>208</v>
      </c>
      <c r="D41" s="51" t="s">
        <v>51</v>
      </c>
      <c r="E41" s="51">
        <v>30</v>
      </c>
      <c r="F41" s="106"/>
      <c r="G41" s="112"/>
      <c r="H41" s="54"/>
      <c r="I41" s="54"/>
      <c r="J41" s="54"/>
      <c r="K41" s="57"/>
      <c r="L41" s="53"/>
      <c r="M41" s="57"/>
      <c r="N41" s="57"/>
      <c r="O41" s="57"/>
      <c r="P41" s="57"/>
    </row>
    <row r="42" spans="1:16" s="13" customFormat="1" ht="12">
      <c r="A42" s="3">
        <v>25</v>
      </c>
      <c r="B42" s="3" t="s">
        <v>85</v>
      </c>
      <c r="C42" s="111" t="s">
        <v>209</v>
      </c>
      <c r="D42" s="51" t="s">
        <v>170</v>
      </c>
      <c r="E42" s="51">
        <v>2</v>
      </c>
      <c r="F42" s="106"/>
      <c r="G42" s="112"/>
      <c r="H42" s="54"/>
      <c r="I42" s="54"/>
      <c r="J42" s="54"/>
      <c r="K42" s="57"/>
      <c r="L42" s="53"/>
      <c r="M42" s="57"/>
      <c r="N42" s="57"/>
      <c r="O42" s="57"/>
      <c r="P42" s="57"/>
    </row>
    <row r="43" spans="1:16" s="13" customFormat="1" ht="12">
      <c r="A43" s="3">
        <v>26</v>
      </c>
      <c r="B43" s="3" t="s">
        <v>85</v>
      </c>
      <c r="C43" s="111" t="s">
        <v>211</v>
      </c>
      <c r="D43" s="51" t="s">
        <v>170</v>
      </c>
      <c r="E43" s="51">
        <v>4</v>
      </c>
      <c r="F43" s="106"/>
      <c r="G43" s="112"/>
      <c r="H43" s="54"/>
      <c r="I43" s="54"/>
      <c r="J43" s="54"/>
      <c r="K43" s="57"/>
      <c r="L43" s="53"/>
      <c r="M43" s="57"/>
      <c r="N43" s="57"/>
      <c r="O43" s="57"/>
      <c r="P43" s="57"/>
    </row>
    <row r="44" spans="1:16" s="13" customFormat="1" ht="12">
      <c r="A44" s="3">
        <v>27</v>
      </c>
      <c r="B44" s="3" t="s">
        <v>85</v>
      </c>
      <c r="C44" s="111" t="s">
        <v>212</v>
      </c>
      <c r="D44" s="51" t="s">
        <v>170</v>
      </c>
      <c r="E44" s="51">
        <v>2</v>
      </c>
      <c r="F44" s="106"/>
      <c r="G44" s="112"/>
      <c r="H44" s="54"/>
      <c r="I44" s="54"/>
      <c r="J44" s="54"/>
      <c r="K44" s="57"/>
      <c r="L44" s="53"/>
      <c r="M44" s="57"/>
      <c r="N44" s="57"/>
      <c r="O44" s="57"/>
      <c r="P44" s="57"/>
    </row>
    <row r="45" spans="1:16" s="13" customFormat="1" ht="12">
      <c r="A45" s="3">
        <v>28</v>
      </c>
      <c r="B45" s="3" t="s">
        <v>85</v>
      </c>
      <c r="C45" s="111" t="s">
        <v>213</v>
      </c>
      <c r="D45" s="51" t="s">
        <v>170</v>
      </c>
      <c r="E45" s="51">
        <v>1</v>
      </c>
      <c r="F45" s="106"/>
      <c r="G45" s="112"/>
      <c r="H45" s="54"/>
      <c r="I45" s="54"/>
      <c r="J45" s="54"/>
      <c r="K45" s="54"/>
      <c r="L45" s="53"/>
      <c r="M45" s="57"/>
      <c r="N45" s="57"/>
      <c r="O45" s="57"/>
      <c r="P45" s="57"/>
    </row>
    <row r="46" spans="1:16" s="13" customFormat="1" ht="24">
      <c r="A46" s="3">
        <v>29</v>
      </c>
      <c r="B46" s="3" t="s">
        <v>85</v>
      </c>
      <c r="C46" s="111" t="s">
        <v>214</v>
      </c>
      <c r="D46" s="51" t="s">
        <v>170</v>
      </c>
      <c r="E46" s="51">
        <v>1</v>
      </c>
      <c r="F46" s="106"/>
      <c r="G46" s="112"/>
      <c r="H46" s="54"/>
      <c r="I46" s="54"/>
      <c r="J46" s="54"/>
      <c r="K46" s="57"/>
      <c r="L46" s="53"/>
      <c r="M46" s="57"/>
      <c r="N46" s="57"/>
      <c r="O46" s="57"/>
      <c r="P46" s="57"/>
    </row>
    <row r="47" spans="1:16" s="13" customFormat="1" ht="24">
      <c r="A47" s="3">
        <v>30</v>
      </c>
      <c r="B47" s="3" t="s">
        <v>85</v>
      </c>
      <c r="C47" s="111" t="s">
        <v>185</v>
      </c>
      <c r="D47" s="51" t="s">
        <v>51</v>
      </c>
      <c r="E47" s="51">
        <v>50.4</v>
      </c>
      <c r="F47" s="106"/>
      <c r="G47" s="112"/>
      <c r="H47" s="54"/>
      <c r="I47" s="54"/>
      <c r="J47" s="54"/>
      <c r="K47" s="54"/>
      <c r="L47" s="53"/>
      <c r="M47" s="57"/>
      <c r="N47" s="57"/>
      <c r="O47" s="57"/>
      <c r="P47" s="57"/>
    </row>
    <row r="48" spans="1:16" s="13" customFormat="1" ht="24">
      <c r="A48" s="3">
        <v>31</v>
      </c>
      <c r="B48" s="3" t="s">
        <v>85</v>
      </c>
      <c r="C48" s="111" t="s">
        <v>186</v>
      </c>
      <c r="D48" s="51" t="s">
        <v>51</v>
      </c>
      <c r="E48" s="51">
        <v>40.8</v>
      </c>
      <c r="F48" s="106"/>
      <c r="G48" s="112"/>
      <c r="H48" s="54"/>
      <c r="I48" s="54"/>
      <c r="J48" s="54"/>
      <c r="K48" s="54"/>
      <c r="L48" s="53"/>
      <c r="M48" s="57"/>
      <c r="N48" s="57"/>
      <c r="O48" s="57"/>
      <c r="P48" s="57"/>
    </row>
    <row r="49" spans="1:16" s="13" customFormat="1" ht="24">
      <c r="A49" s="3">
        <v>32</v>
      </c>
      <c r="B49" s="3" t="s">
        <v>85</v>
      </c>
      <c r="C49" s="111" t="s">
        <v>187</v>
      </c>
      <c r="D49" s="51" t="s">
        <v>51</v>
      </c>
      <c r="E49" s="51">
        <v>10.8</v>
      </c>
      <c r="F49" s="106"/>
      <c r="G49" s="112"/>
      <c r="H49" s="54"/>
      <c r="I49" s="54"/>
      <c r="J49" s="54"/>
      <c r="K49" s="57"/>
      <c r="L49" s="53"/>
      <c r="M49" s="57"/>
      <c r="N49" s="57"/>
      <c r="O49" s="57"/>
      <c r="P49" s="57"/>
    </row>
    <row r="50" spans="1:16" s="13" customFormat="1" ht="24">
      <c r="A50" s="3">
        <v>33</v>
      </c>
      <c r="B50" s="3" t="s">
        <v>85</v>
      </c>
      <c r="C50" s="111" t="s">
        <v>188</v>
      </c>
      <c r="D50" s="51" t="s">
        <v>51</v>
      </c>
      <c r="E50" s="51">
        <v>20.4</v>
      </c>
      <c r="F50" s="106"/>
      <c r="G50" s="112"/>
      <c r="H50" s="54"/>
      <c r="I50" s="54"/>
      <c r="J50" s="54"/>
      <c r="K50" s="57"/>
      <c r="L50" s="53"/>
      <c r="M50" s="57"/>
      <c r="N50" s="57"/>
      <c r="O50" s="57"/>
      <c r="P50" s="57"/>
    </row>
    <row r="51" spans="1:16" s="13" customFormat="1" ht="12">
      <c r="A51" s="3">
        <v>34</v>
      </c>
      <c r="B51" s="3" t="s">
        <v>85</v>
      </c>
      <c r="C51" s="111" t="s">
        <v>189</v>
      </c>
      <c r="D51" s="51" t="s">
        <v>22</v>
      </c>
      <c r="E51" s="51">
        <v>16</v>
      </c>
      <c r="F51" s="106"/>
      <c r="G51" s="112"/>
      <c r="H51" s="54"/>
      <c r="I51" s="54"/>
      <c r="J51" s="54"/>
      <c r="K51" s="57"/>
      <c r="L51" s="53"/>
      <c r="M51" s="57"/>
      <c r="N51" s="57"/>
      <c r="O51" s="57"/>
      <c r="P51" s="57"/>
    </row>
    <row r="52" spans="1:16" s="13" customFormat="1" ht="12">
      <c r="A52" s="3">
        <v>35</v>
      </c>
      <c r="B52" s="3" t="s">
        <v>85</v>
      </c>
      <c r="C52" s="111" t="s">
        <v>256</v>
      </c>
      <c r="D52" s="51" t="s">
        <v>22</v>
      </c>
      <c r="E52" s="51">
        <v>13.5</v>
      </c>
      <c r="F52" s="106"/>
      <c r="G52" s="112"/>
      <c r="H52" s="54"/>
      <c r="I52" s="54"/>
      <c r="J52" s="54"/>
      <c r="K52" s="57"/>
      <c r="L52" s="53"/>
      <c r="M52" s="57"/>
      <c r="N52" s="57"/>
      <c r="O52" s="57"/>
      <c r="P52" s="57"/>
    </row>
    <row r="53" spans="1:16" s="13" customFormat="1" ht="12">
      <c r="A53" s="3">
        <v>36</v>
      </c>
      <c r="B53" s="3" t="s">
        <v>85</v>
      </c>
      <c r="C53" s="111" t="s">
        <v>257</v>
      </c>
      <c r="D53" s="51" t="s">
        <v>22</v>
      </c>
      <c r="E53" s="51">
        <v>3.5</v>
      </c>
      <c r="F53" s="106"/>
      <c r="G53" s="112"/>
      <c r="H53" s="54"/>
      <c r="I53" s="54"/>
      <c r="J53" s="54"/>
      <c r="K53" s="57"/>
      <c r="L53" s="53"/>
      <c r="M53" s="57"/>
      <c r="N53" s="57"/>
      <c r="O53" s="57"/>
      <c r="P53" s="57"/>
    </row>
    <row r="54" spans="1:16" s="13" customFormat="1" ht="12">
      <c r="A54" s="3">
        <v>37</v>
      </c>
      <c r="B54" s="3" t="s">
        <v>85</v>
      </c>
      <c r="C54" s="111" t="s">
        <v>258</v>
      </c>
      <c r="D54" s="51" t="s">
        <v>22</v>
      </c>
      <c r="E54" s="51">
        <v>14.6</v>
      </c>
      <c r="F54" s="106"/>
      <c r="G54" s="112"/>
      <c r="H54" s="54"/>
      <c r="I54" s="54"/>
      <c r="J54" s="54"/>
      <c r="K54" s="57"/>
      <c r="L54" s="53"/>
      <c r="M54" s="57"/>
      <c r="N54" s="57"/>
      <c r="O54" s="57"/>
      <c r="P54" s="57"/>
    </row>
    <row r="55" spans="1:16" s="13" customFormat="1" ht="24">
      <c r="A55" s="3">
        <v>38</v>
      </c>
      <c r="B55" s="3" t="s">
        <v>85</v>
      </c>
      <c r="C55" s="111" t="s">
        <v>259</v>
      </c>
      <c r="D55" s="51" t="s">
        <v>51</v>
      </c>
      <c r="E55" s="51">
        <v>10</v>
      </c>
      <c r="F55" s="106"/>
      <c r="G55" s="112"/>
      <c r="H55" s="54"/>
      <c r="I55" s="54"/>
      <c r="J55" s="54"/>
      <c r="K55" s="57"/>
      <c r="L55" s="53"/>
      <c r="M55" s="57"/>
      <c r="N55" s="57"/>
      <c r="O55" s="57"/>
      <c r="P55" s="57"/>
    </row>
    <row r="56" spans="1:16" s="13" customFormat="1" ht="24">
      <c r="A56" s="3">
        <v>39</v>
      </c>
      <c r="B56" s="3" t="s">
        <v>85</v>
      </c>
      <c r="C56" s="111" t="s">
        <v>260</v>
      </c>
      <c r="D56" s="51" t="s">
        <v>51</v>
      </c>
      <c r="E56" s="51">
        <v>10</v>
      </c>
      <c r="F56" s="106"/>
      <c r="G56" s="112"/>
      <c r="H56" s="54"/>
      <c r="I56" s="54"/>
      <c r="J56" s="54"/>
      <c r="K56" s="57"/>
      <c r="L56" s="53"/>
      <c r="M56" s="57"/>
      <c r="N56" s="57"/>
      <c r="O56" s="57"/>
      <c r="P56" s="57"/>
    </row>
    <row r="57" spans="1:16" s="13" customFormat="1" ht="12">
      <c r="A57" s="3">
        <v>40</v>
      </c>
      <c r="B57" s="3" t="s">
        <v>85</v>
      </c>
      <c r="C57" s="111" t="s">
        <v>261</v>
      </c>
      <c r="D57" s="51" t="s">
        <v>170</v>
      </c>
      <c r="E57" s="51">
        <v>2</v>
      </c>
      <c r="F57" s="106"/>
      <c r="G57" s="112"/>
      <c r="H57" s="54"/>
      <c r="I57" s="54"/>
      <c r="J57" s="54"/>
      <c r="K57" s="57"/>
      <c r="L57" s="53"/>
      <c r="M57" s="57"/>
      <c r="N57" s="57"/>
      <c r="O57" s="57"/>
      <c r="P57" s="57"/>
    </row>
    <row r="58" spans="1:16" s="13" customFormat="1" ht="12">
      <c r="A58" s="3">
        <v>41</v>
      </c>
      <c r="B58" s="3" t="s">
        <v>85</v>
      </c>
      <c r="C58" s="111" t="s">
        <v>262</v>
      </c>
      <c r="D58" s="51" t="s">
        <v>22</v>
      </c>
      <c r="E58" s="51">
        <v>14.6</v>
      </c>
      <c r="F58" s="106"/>
      <c r="G58" s="112"/>
      <c r="H58" s="54"/>
      <c r="I58" s="54"/>
      <c r="J58" s="54"/>
      <c r="K58" s="57"/>
      <c r="L58" s="53"/>
      <c r="M58" s="57"/>
      <c r="N58" s="57"/>
      <c r="O58" s="57"/>
      <c r="P58" s="57"/>
    </row>
    <row r="59" spans="1:16" s="13" customFormat="1" ht="12">
      <c r="A59" s="3">
        <v>42</v>
      </c>
      <c r="B59" s="3" t="s">
        <v>85</v>
      </c>
      <c r="C59" s="111" t="s">
        <v>263</v>
      </c>
      <c r="D59" s="51" t="s">
        <v>290</v>
      </c>
      <c r="E59" s="51">
        <v>123</v>
      </c>
      <c r="F59" s="106"/>
      <c r="G59" s="112"/>
      <c r="H59" s="54"/>
      <c r="I59" s="54"/>
      <c r="J59" s="54"/>
      <c r="K59" s="57"/>
      <c r="L59" s="53"/>
      <c r="M59" s="57"/>
      <c r="N59" s="57"/>
      <c r="O59" s="57"/>
      <c r="P59" s="57"/>
    </row>
    <row r="60" spans="1:16" s="13" customFormat="1" ht="12">
      <c r="A60" s="3">
        <v>43</v>
      </c>
      <c r="B60" s="3" t="s">
        <v>85</v>
      </c>
      <c r="C60" s="111" t="s">
        <v>264</v>
      </c>
      <c r="D60" s="51" t="s">
        <v>278</v>
      </c>
      <c r="E60" s="51">
        <v>1</v>
      </c>
      <c r="F60" s="106"/>
      <c r="G60" s="112"/>
      <c r="H60" s="54"/>
      <c r="I60" s="54"/>
      <c r="J60" s="54"/>
      <c r="K60" s="57"/>
      <c r="L60" s="53"/>
      <c r="M60" s="57"/>
      <c r="N60" s="57"/>
      <c r="O60" s="57"/>
      <c r="P60" s="57"/>
    </row>
    <row r="61" spans="1:16" s="13" customFormat="1" ht="12">
      <c r="A61" s="3">
        <v>44</v>
      </c>
      <c r="B61" s="3" t="s">
        <v>85</v>
      </c>
      <c r="C61" s="111" t="s">
        <v>265</v>
      </c>
      <c r="D61" s="51" t="s">
        <v>164</v>
      </c>
      <c r="E61" s="51">
        <v>22</v>
      </c>
      <c r="F61" s="106"/>
      <c r="G61" s="112"/>
      <c r="H61" s="54"/>
      <c r="I61" s="54"/>
      <c r="J61" s="54"/>
      <c r="K61" s="57"/>
      <c r="L61" s="53"/>
      <c r="M61" s="57"/>
      <c r="N61" s="57"/>
      <c r="O61" s="57"/>
      <c r="P61" s="57"/>
    </row>
    <row r="62" spans="1:16" s="13" customFormat="1" ht="12">
      <c r="A62" s="3"/>
      <c r="B62" s="3"/>
      <c r="C62" s="126" t="s">
        <v>91</v>
      </c>
      <c r="D62" s="51"/>
      <c r="E62" s="51"/>
      <c r="F62" s="106"/>
      <c r="G62" s="112"/>
      <c r="H62" s="54"/>
      <c r="I62" s="54"/>
      <c r="J62" s="54"/>
      <c r="K62" s="57"/>
      <c r="L62" s="120"/>
      <c r="M62" s="121"/>
      <c r="N62" s="121"/>
      <c r="O62" s="121"/>
      <c r="P62" s="121"/>
    </row>
    <row r="63" spans="1:16" s="13" customFormat="1" ht="12">
      <c r="A63" s="3"/>
      <c r="B63" s="3"/>
      <c r="C63" s="108" t="s">
        <v>266</v>
      </c>
      <c r="D63" s="51"/>
      <c r="E63" s="51"/>
      <c r="F63" s="106"/>
      <c r="G63" s="112"/>
      <c r="H63" s="54"/>
      <c r="I63" s="54"/>
      <c r="J63" s="54"/>
      <c r="K63" s="57"/>
      <c r="L63" s="53"/>
      <c r="M63" s="57"/>
      <c r="N63" s="57"/>
      <c r="O63" s="57"/>
      <c r="P63" s="57"/>
    </row>
    <row r="64" spans="1:16" s="13" customFormat="1" ht="24">
      <c r="A64" s="3">
        <v>45</v>
      </c>
      <c r="B64" s="3" t="s">
        <v>85</v>
      </c>
      <c r="C64" s="111" t="s">
        <v>267</v>
      </c>
      <c r="D64" s="51" t="s">
        <v>170</v>
      </c>
      <c r="E64" s="51">
        <v>1</v>
      </c>
      <c r="F64" s="106"/>
      <c r="G64" s="112"/>
      <c r="H64" s="54"/>
      <c r="I64" s="54"/>
      <c r="J64" s="54"/>
      <c r="K64" s="57"/>
      <c r="L64" s="53"/>
      <c r="M64" s="57"/>
      <c r="N64" s="57"/>
      <c r="O64" s="57"/>
      <c r="P64" s="57"/>
    </row>
    <row r="65" spans="1:16" s="13" customFormat="1" ht="24">
      <c r="A65" s="3">
        <v>46</v>
      </c>
      <c r="B65" s="3" t="s">
        <v>85</v>
      </c>
      <c r="C65" s="111" t="s">
        <v>268</v>
      </c>
      <c r="D65" s="51" t="s">
        <v>170</v>
      </c>
      <c r="E65" s="51">
        <v>1</v>
      </c>
      <c r="F65" s="106"/>
      <c r="G65" s="112"/>
      <c r="H65" s="54"/>
      <c r="I65" s="54"/>
      <c r="J65" s="54"/>
      <c r="K65" s="57"/>
      <c r="L65" s="53"/>
      <c r="M65" s="57"/>
      <c r="N65" s="57"/>
      <c r="O65" s="57"/>
      <c r="P65" s="57"/>
    </row>
    <row r="66" spans="1:16" s="13" customFormat="1" ht="36">
      <c r="A66" s="3">
        <v>47</v>
      </c>
      <c r="B66" s="3" t="s">
        <v>85</v>
      </c>
      <c r="C66" s="111" t="s">
        <v>177</v>
      </c>
      <c r="D66" s="51" t="s">
        <v>170</v>
      </c>
      <c r="E66" s="51">
        <v>3</v>
      </c>
      <c r="F66" s="106"/>
      <c r="G66" s="112"/>
      <c r="H66" s="54"/>
      <c r="I66" s="54"/>
      <c r="J66" s="54"/>
      <c r="K66" s="57"/>
      <c r="L66" s="53"/>
      <c r="M66" s="57"/>
      <c r="N66" s="57"/>
      <c r="O66" s="57"/>
      <c r="P66" s="57"/>
    </row>
    <row r="67" spans="1:16" s="13" customFormat="1" ht="36">
      <c r="A67" s="3">
        <v>48</v>
      </c>
      <c r="B67" s="3" t="s">
        <v>85</v>
      </c>
      <c r="C67" s="111" t="s">
        <v>178</v>
      </c>
      <c r="D67" s="51" t="s">
        <v>170</v>
      </c>
      <c r="E67" s="51">
        <v>9</v>
      </c>
      <c r="F67" s="106"/>
      <c r="G67" s="112"/>
      <c r="H67" s="54"/>
      <c r="I67" s="54"/>
      <c r="J67" s="54"/>
      <c r="K67" s="57"/>
      <c r="L67" s="53"/>
      <c r="M67" s="57"/>
      <c r="N67" s="57"/>
      <c r="O67" s="57"/>
      <c r="P67" s="57"/>
    </row>
    <row r="68" spans="1:16" s="13" customFormat="1" ht="36">
      <c r="A68" s="3">
        <v>49</v>
      </c>
      <c r="B68" s="3" t="s">
        <v>85</v>
      </c>
      <c r="C68" s="111" t="s">
        <v>179</v>
      </c>
      <c r="D68" s="51" t="s">
        <v>170</v>
      </c>
      <c r="E68" s="51">
        <v>15</v>
      </c>
      <c r="F68" s="106"/>
      <c r="G68" s="112"/>
      <c r="H68" s="54"/>
      <c r="I68" s="54"/>
      <c r="J68" s="54"/>
      <c r="K68" s="57"/>
      <c r="L68" s="53"/>
      <c r="M68" s="57"/>
      <c r="N68" s="57"/>
      <c r="O68" s="57"/>
      <c r="P68" s="57"/>
    </row>
    <row r="69" spans="1:16" s="13" customFormat="1" ht="24">
      <c r="A69" s="3">
        <v>50</v>
      </c>
      <c r="B69" s="3" t="s">
        <v>85</v>
      </c>
      <c r="C69" s="111" t="s">
        <v>269</v>
      </c>
      <c r="D69" s="51" t="s">
        <v>170</v>
      </c>
      <c r="E69" s="51">
        <v>1</v>
      </c>
      <c r="F69" s="106"/>
      <c r="G69" s="112"/>
      <c r="H69" s="54"/>
      <c r="I69" s="54"/>
      <c r="J69" s="54"/>
      <c r="K69" s="57"/>
      <c r="L69" s="53"/>
      <c r="M69" s="57"/>
      <c r="N69" s="57"/>
      <c r="O69" s="57"/>
      <c r="P69" s="57"/>
    </row>
    <row r="70" spans="1:16" s="13" customFormat="1" ht="36">
      <c r="A70" s="3">
        <v>51</v>
      </c>
      <c r="B70" s="3" t="s">
        <v>85</v>
      </c>
      <c r="C70" s="111" t="s">
        <v>215</v>
      </c>
      <c r="D70" s="51" t="s">
        <v>170</v>
      </c>
      <c r="E70" s="51">
        <v>1</v>
      </c>
      <c r="F70" s="106"/>
      <c r="G70" s="112"/>
      <c r="H70" s="54"/>
      <c r="I70" s="54"/>
      <c r="J70" s="54"/>
      <c r="K70" s="57"/>
      <c r="L70" s="53"/>
      <c r="M70" s="57"/>
      <c r="N70" s="57"/>
      <c r="O70" s="57"/>
      <c r="P70" s="57"/>
    </row>
    <row r="71" spans="1:16" s="13" customFormat="1" ht="36">
      <c r="A71" s="3">
        <v>52</v>
      </c>
      <c r="B71" s="3" t="s">
        <v>85</v>
      </c>
      <c r="C71" s="111" t="s">
        <v>182</v>
      </c>
      <c r="D71" s="51" t="s">
        <v>170</v>
      </c>
      <c r="E71" s="51">
        <v>2</v>
      </c>
      <c r="F71" s="106"/>
      <c r="G71" s="112"/>
      <c r="H71" s="54"/>
      <c r="I71" s="54"/>
      <c r="J71" s="54"/>
      <c r="K71" s="57"/>
      <c r="L71" s="53"/>
      <c r="M71" s="57"/>
      <c r="N71" s="57"/>
      <c r="O71" s="57"/>
      <c r="P71" s="57"/>
    </row>
    <row r="72" spans="1:16" s="13" customFormat="1" ht="36">
      <c r="A72" s="3">
        <v>53</v>
      </c>
      <c r="B72" s="3" t="s">
        <v>85</v>
      </c>
      <c r="C72" s="111" t="s">
        <v>216</v>
      </c>
      <c r="D72" s="51" t="s">
        <v>170</v>
      </c>
      <c r="E72" s="51">
        <v>2</v>
      </c>
      <c r="F72" s="106"/>
      <c r="G72" s="112"/>
      <c r="H72" s="54"/>
      <c r="I72" s="54"/>
      <c r="J72" s="54"/>
      <c r="K72" s="57"/>
      <c r="L72" s="53"/>
      <c r="M72" s="57"/>
      <c r="N72" s="57"/>
      <c r="O72" s="57"/>
      <c r="P72" s="57"/>
    </row>
    <row r="73" spans="1:16" s="13" customFormat="1" ht="36">
      <c r="A73" s="3">
        <v>54</v>
      </c>
      <c r="B73" s="3" t="s">
        <v>85</v>
      </c>
      <c r="C73" s="111" t="s">
        <v>184</v>
      </c>
      <c r="D73" s="51" t="s">
        <v>170</v>
      </c>
      <c r="E73" s="51">
        <v>8</v>
      </c>
      <c r="F73" s="106"/>
      <c r="G73" s="112"/>
      <c r="H73" s="54"/>
      <c r="I73" s="54"/>
      <c r="J73" s="54"/>
      <c r="K73" s="57"/>
      <c r="L73" s="53"/>
      <c r="M73" s="57"/>
      <c r="N73" s="57"/>
      <c r="O73" s="57"/>
      <c r="P73" s="57"/>
    </row>
    <row r="74" spans="1:16" s="13" customFormat="1" ht="24">
      <c r="A74" s="3">
        <v>55</v>
      </c>
      <c r="B74" s="3" t="s">
        <v>85</v>
      </c>
      <c r="C74" s="111" t="s">
        <v>217</v>
      </c>
      <c r="D74" s="51" t="s">
        <v>277</v>
      </c>
      <c r="E74" s="51">
        <v>43</v>
      </c>
      <c r="F74" s="106"/>
      <c r="G74" s="112"/>
      <c r="H74" s="54"/>
      <c r="I74" s="54"/>
      <c r="J74" s="54"/>
      <c r="K74" s="57"/>
      <c r="L74" s="53"/>
      <c r="M74" s="57"/>
      <c r="N74" s="57"/>
      <c r="O74" s="57"/>
      <c r="P74" s="57"/>
    </row>
    <row r="75" spans="1:16" s="13" customFormat="1" ht="24">
      <c r="A75" s="3">
        <v>56</v>
      </c>
      <c r="B75" s="3" t="s">
        <v>85</v>
      </c>
      <c r="C75" s="111" t="s">
        <v>204</v>
      </c>
      <c r="D75" s="51" t="s">
        <v>170</v>
      </c>
      <c r="E75" s="51">
        <v>43</v>
      </c>
      <c r="F75" s="106"/>
      <c r="G75" s="112"/>
      <c r="H75" s="54"/>
      <c r="I75" s="54"/>
      <c r="J75" s="54"/>
      <c r="K75" s="57"/>
      <c r="L75" s="53"/>
      <c r="M75" s="57"/>
      <c r="N75" s="57"/>
      <c r="O75" s="57"/>
      <c r="P75" s="57"/>
    </row>
    <row r="76" spans="1:16" s="13" customFormat="1" ht="12">
      <c r="A76" s="3">
        <v>57</v>
      </c>
      <c r="B76" s="3" t="s">
        <v>85</v>
      </c>
      <c r="C76" s="111" t="s">
        <v>218</v>
      </c>
      <c r="D76" s="51" t="s">
        <v>51</v>
      </c>
      <c r="E76" s="51">
        <v>200</v>
      </c>
      <c r="F76" s="106"/>
      <c r="G76" s="112"/>
      <c r="H76" s="54"/>
      <c r="I76" s="54"/>
      <c r="J76" s="54"/>
      <c r="K76" s="57"/>
      <c r="L76" s="53"/>
      <c r="M76" s="57"/>
      <c r="N76" s="57"/>
      <c r="O76" s="57"/>
      <c r="P76" s="57"/>
    </row>
    <row r="77" spans="1:16" s="13" customFormat="1" ht="12">
      <c r="A77" s="3">
        <v>58</v>
      </c>
      <c r="B77" s="3" t="s">
        <v>85</v>
      </c>
      <c r="C77" s="111" t="s">
        <v>205</v>
      </c>
      <c r="D77" s="51" t="s">
        <v>51</v>
      </c>
      <c r="E77" s="51">
        <v>120</v>
      </c>
      <c r="F77" s="106"/>
      <c r="G77" s="112"/>
      <c r="H77" s="54"/>
      <c r="I77" s="54"/>
      <c r="J77" s="54"/>
      <c r="K77" s="57"/>
      <c r="L77" s="53"/>
      <c r="M77" s="57"/>
      <c r="N77" s="57"/>
      <c r="O77" s="57"/>
      <c r="P77" s="57"/>
    </row>
    <row r="78" spans="1:16" s="13" customFormat="1" ht="12">
      <c r="A78" s="3">
        <v>59</v>
      </c>
      <c r="B78" s="3" t="s">
        <v>85</v>
      </c>
      <c r="C78" s="111" t="s">
        <v>206</v>
      </c>
      <c r="D78" s="51" t="s">
        <v>51</v>
      </c>
      <c r="E78" s="51">
        <v>80</v>
      </c>
      <c r="F78" s="106"/>
      <c r="G78" s="112"/>
      <c r="H78" s="54"/>
      <c r="I78" s="54"/>
      <c r="J78" s="54"/>
      <c r="K78" s="57"/>
      <c r="L78" s="53"/>
      <c r="M78" s="57"/>
      <c r="N78" s="57"/>
      <c r="O78" s="57"/>
      <c r="P78" s="57"/>
    </row>
    <row r="79" spans="1:16" s="13" customFormat="1" ht="12">
      <c r="A79" s="3">
        <v>60</v>
      </c>
      <c r="B79" s="3" t="s">
        <v>85</v>
      </c>
      <c r="C79" s="111" t="s">
        <v>207</v>
      </c>
      <c r="D79" s="51" t="s">
        <v>51</v>
      </c>
      <c r="E79" s="51">
        <v>100</v>
      </c>
      <c r="F79" s="106"/>
      <c r="G79" s="112"/>
      <c r="H79" s="54"/>
      <c r="I79" s="54"/>
      <c r="J79" s="54"/>
      <c r="K79" s="57"/>
      <c r="L79" s="53"/>
      <c r="M79" s="57"/>
      <c r="N79" s="57"/>
      <c r="O79" s="57"/>
      <c r="P79" s="57"/>
    </row>
    <row r="80" spans="1:16" s="13" customFormat="1" ht="12">
      <c r="A80" s="3">
        <v>61</v>
      </c>
      <c r="B80" s="3" t="s">
        <v>85</v>
      </c>
      <c r="C80" s="111" t="s">
        <v>219</v>
      </c>
      <c r="D80" s="51" t="s">
        <v>51</v>
      </c>
      <c r="E80" s="51">
        <v>30</v>
      </c>
      <c r="F80" s="106"/>
      <c r="G80" s="112"/>
      <c r="H80" s="54"/>
      <c r="I80" s="54"/>
      <c r="J80" s="54"/>
      <c r="K80" s="57"/>
      <c r="L80" s="53"/>
      <c r="M80" s="57"/>
      <c r="N80" s="57"/>
      <c r="O80" s="57"/>
      <c r="P80" s="57"/>
    </row>
    <row r="81" spans="1:16" s="13" customFormat="1" ht="12">
      <c r="A81" s="3">
        <v>62</v>
      </c>
      <c r="B81" s="3" t="s">
        <v>85</v>
      </c>
      <c r="C81" s="111" t="s">
        <v>220</v>
      </c>
      <c r="D81" s="51" t="s">
        <v>51</v>
      </c>
      <c r="E81" s="51">
        <v>70</v>
      </c>
      <c r="F81" s="106"/>
      <c r="G81" s="112"/>
      <c r="H81" s="54"/>
      <c r="I81" s="54"/>
      <c r="J81" s="54"/>
      <c r="K81" s="57"/>
      <c r="L81" s="53"/>
      <c r="M81" s="57"/>
      <c r="N81" s="57"/>
      <c r="O81" s="57"/>
      <c r="P81" s="57"/>
    </row>
    <row r="82" spans="1:16" s="13" customFormat="1" ht="12">
      <c r="A82" s="3">
        <v>63</v>
      </c>
      <c r="B82" s="3" t="s">
        <v>85</v>
      </c>
      <c r="C82" s="111" t="s">
        <v>210</v>
      </c>
      <c r="D82" s="51" t="s">
        <v>170</v>
      </c>
      <c r="E82" s="51">
        <v>2</v>
      </c>
      <c r="F82" s="106"/>
      <c r="G82" s="112"/>
      <c r="H82" s="54"/>
      <c r="I82" s="54"/>
      <c r="J82" s="54"/>
      <c r="K82" s="57"/>
      <c r="L82" s="53"/>
      <c r="M82" s="57"/>
      <c r="N82" s="57"/>
      <c r="O82" s="57"/>
      <c r="P82" s="57"/>
    </row>
    <row r="83" spans="1:16" s="13" customFormat="1" ht="12">
      <c r="A83" s="3">
        <v>64</v>
      </c>
      <c r="B83" s="3" t="s">
        <v>85</v>
      </c>
      <c r="C83" s="111" t="s">
        <v>221</v>
      </c>
      <c r="D83" s="51" t="s">
        <v>170</v>
      </c>
      <c r="E83" s="51">
        <v>4</v>
      </c>
      <c r="F83" s="106"/>
      <c r="G83" s="112"/>
      <c r="H83" s="54"/>
      <c r="I83" s="54"/>
      <c r="J83" s="54"/>
      <c r="K83" s="57"/>
      <c r="L83" s="53"/>
      <c r="M83" s="57"/>
      <c r="N83" s="57"/>
      <c r="O83" s="57"/>
      <c r="P83" s="57"/>
    </row>
    <row r="84" spans="1:16" s="13" customFormat="1" ht="12">
      <c r="A84" s="3">
        <v>65</v>
      </c>
      <c r="B84" s="3" t="s">
        <v>85</v>
      </c>
      <c r="C84" s="111" t="s">
        <v>222</v>
      </c>
      <c r="D84" s="51" t="s">
        <v>170</v>
      </c>
      <c r="E84" s="51">
        <v>2</v>
      </c>
      <c r="F84" s="106"/>
      <c r="G84" s="112"/>
      <c r="H84" s="54"/>
      <c r="I84" s="54"/>
      <c r="J84" s="54"/>
      <c r="K84" s="57"/>
      <c r="L84" s="53"/>
      <c r="M84" s="57"/>
      <c r="N84" s="57"/>
      <c r="O84" s="57"/>
      <c r="P84" s="57"/>
    </row>
    <row r="85" spans="1:16" s="13" customFormat="1" ht="12">
      <c r="A85" s="3">
        <v>66</v>
      </c>
      <c r="B85" s="3" t="s">
        <v>85</v>
      </c>
      <c r="C85" s="111" t="s">
        <v>223</v>
      </c>
      <c r="D85" s="51" t="s">
        <v>170</v>
      </c>
      <c r="E85" s="51">
        <v>1</v>
      </c>
      <c r="F85" s="106"/>
      <c r="G85" s="112"/>
      <c r="H85" s="54"/>
      <c r="I85" s="54"/>
      <c r="J85" s="54"/>
      <c r="K85" s="57"/>
      <c r="L85" s="53"/>
      <c r="M85" s="57"/>
      <c r="N85" s="57"/>
      <c r="O85" s="57"/>
      <c r="P85" s="57"/>
    </row>
    <row r="86" spans="1:16" s="13" customFormat="1" ht="24">
      <c r="A86" s="3">
        <v>67</v>
      </c>
      <c r="B86" s="3" t="s">
        <v>85</v>
      </c>
      <c r="C86" s="111" t="s">
        <v>224</v>
      </c>
      <c r="D86" s="51" t="s">
        <v>170</v>
      </c>
      <c r="E86" s="51">
        <v>1</v>
      </c>
      <c r="F86" s="106"/>
      <c r="G86" s="112"/>
      <c r="H86" s="54"/>
      <c r="I86" s="54"/>
      <c r="J86" s="54"/>
      <c r="K86" s="57"/>
      <c r="L86" s="53"/>
      <c r="M86" s="57"/>
      <c r="N86" s="57"/>
      <c r="O86" s="57"/>
      <c r="P86" s="57"/>
    </row>
    <row r="87" spans="1:16" s="13" customFormat="1" ht="24">
      <c r="A87" s="3">
        <v>68</v>
      </c>
      <c r="B87" s="3" t="s">
        <v>85</v>
      </c>
      <c r="C87" s="111" t="s">
        <v>214</v>
      </c>
      <c r="D87" s="51" t="s">
        <v>170</v>
      </c>
      <c r="E87" s="51">
        <v>1</v>
      </c>
      <c r="F87" s="106"/>
      <c r="G87" s="112"/>
      <c r="H87" s="54"/>
      <c r="I87" s="54"/>
      <c r="J87" s="54"/>
      <c r="K87" s="57"/>
      <c r="L87" s="53"/>
      <c r="M87" s="57"/>
      <c r="N87" s="57"/>
      <c r="O87" s="57"/>
      <c r="P87" s="57"/>
    </row>
    <row r="88" spans="1:16" s="13" customFormat="1" ht="24">
      <c r="A88" s="3">
        <v>69</v>
      </c>
      <c r="B88" s="3" t="s">
        <v>85</v>
      </c>
      <c r="C88" s="111" t="s">
        <v>225</v>
      </c>
      <c r="D88" s="51" t="s">
        <v>170</v>
      </c>
      <c r="E88" s="51">
        <v>3</v>
      </c>
      <c r="F88" s="106"/>
      <c r="G88" s="112"/>
      <c r="H88" s="54"/>
      <c r="I88" s="54"/>
      <c r="J88" s="54"/>
      <c r="K88" s="57"/>
      <c r="L88" s="53"/>
      <c r="M88" s="57"/>
      <c r="N88" s="57"/>
      <c r="O88" s="57"/>
      <c r="P88" s="57"/>
    </row>
    <row r="89" spans="1:16" s="13" customFormat="1" ht="24">
      <c r="A89" s="3">
        <v>70</v>
      </c>
      <c r="B89" s="3" t="s">
        <v>85</v>
      </c>
      <c r="C89" s="111" t="s">
        <v>294</v>
      </c>
      <c r="D89" s="51" t="s">
        <v>170</v>
      </c>
      <c r="E89" s="51">
        <v>2</v>
      </c>
      <c r="F89" s="106"/>
      <c r="G89" s="112"/>
      <c r="H89" s="54"/>
      <c r="I89" s="54"/>
      <c r="J89" s="54"/>
      <c r="K89" s="57"/>
      <c r="L89" s="53"/>
      <c r="M89" s="57"/>
      <c r="N89" s="57"/>
      <c r="O89" s="57"/>
      <c r="P89" s="57"/>
    </row>
    <row r="90" spans="1:16" s="13" customFormat="1" ht="24">
      <c r="A90" s="3">
        <v>71</v>
      </c>
      <c r="B90" s="3" t="s">
        <v>85</v>
      </c>
      <c r="C90" s="111" t="s">
        <v>185</v>
      </c>
      <c r="D90" s="51" t="s">
        <v>51</v>
      </c>
      <c r="E90" s="51">
        <v>40.8</v>
      </c>
      <c r="F90" s="106"/>
      <c r="G90" s="112"/>
      <c r="H90" s="54"/>
      <c r="I90" s="54"/>
      <c r="J90" s="54"/>
      <c r="K90" s="57"/>
      <c r="L90" s="53"/>
      <c r="M90" s="57"/>
      <c r="N90" s="57"/>
      <c r="O90" s="57"/>
      <c r="P90" s="57"/>
    </row>
    <row r="91" spans="1:16" s="13" customFormat="1" ht="12">
      <c r="A91" s="3">
        <v>72</v>
      </c>
      <c r="B91" s="3" t="s">
        <v>85</v>
      </c>
      <c r="C91" s="123" t="s">
        <v>186</v>
      </c>
      <c r="D91" s="51" t="s">
        <v>51</v>
      </c>
      <c r="E91" s="51">
        <v>50.4</v>
      </c>
      <c r="F91" s="106"/>
      <c r="G91" s="112"/>
      <c r="H91" s="54"/>
      <c r="I91" s="54"/>
      <c r="J91" s="54"/>
      <c r="K91" s="57"/>
      <c r="L91" s="53"/>
      <c r="M91" s="57"/>
      <c r="N91" s="57"/>
      <c r="O91" s="57"/>
      <c r="P91" s="57"/>
    </row>
    <row r="92" spans="1:16" s="13" customFormat="1" ht="24">
      <c r="A92" s="3">
        <v>73</v>
      </c>
      <c r="B92" s="3" t="s">
        <v>85</v>
      </c>
      <c r="C92" s="111" t="s">
        <v>187</v>
      </c>
      <c r="D92" s="51" t="s">
        <v>51</v>
      </c>
      <c r="E92" s="51">
        <v>30</v>
      </c>
      <c r="F92" s="106"/>
      <c r="G92" s="112"/>
      <c r="H92" s="54"/>
      <c r="I92" s="54"/>
      <c r="J92" s="54"/>
      <c r="K92" s="57"/>
      <c r="L92" s="53"/>
      <c r="M92" s="57"/>
      <c r="N92" s="57"/>
      <c r="O92" s="57"/>
      <c r="P92" s="57"/>
    </row>
    <row r="93" spans="1:16" s="13" customFormat="1" ht="24">
      <c r="A93" s="3">
        <v>74</v>
      </c>
      <c r="B93" s="3" t="s">
        <v>85</v>
      </c>
      <c r="C93" s="111" t="s">
        <v>270</v>
      </c>
      <c r="D93" s="51" t="s">
        <v>51</v>
      </c>
      <c r="E93" s="51">
        <v>70.8</v>
      </c>
      <c r="F93" s="106"/>
      <c r="G93" s="112"/>
      <c r="H93" s="54"/>
      <c r="I93" s="54"/>
      <c r="J93" s="54"/>
      <c r="K93" s="57"/>
      <c r="L93" s="53"/>
      <c r="M93" s="57"/>
      <c r="N93" s="57"/>
      <c r="O93" s="57"/>
      <c r="P93" s="57"/>
    </row>
    <row r="94" spans="1:16" s="13" customFormat="1" ht="12">
      <c r="A94" s="3">
        <v>75</v>
      </c>
      <c r="B94" s="3" t="s">
        <v>85</v>
      </c>
      <c r="C94" s="111" t="s">
        <v>189</v>
      </c>
      <c r="D94" s="51" t="s">
        <v>22</v>
      </c>
      <c r="E94" s="51">
        <v>12.8</v>
      </c>
      <c r="F94" s="106"/>
      <c r="G94" s="112"/>
      <c r="H94" s="54"/>
      <c r="I94" s="54"/>
      <c r="J94" s="54"/>
      <c r="K94" s="57"/>
      <c r="L94" s="53"/>
      <c r="M94" s="57"/>
      <c r="N94" s="57"/>
      <c r="O94" s="57"/>
      <c r="P94" s="57"/>
    </row>
    <row r="95" spans="1:16" s="13" customFormat="1" ht="12">
      <c r="A95" s="3">
        <v>76</v>
      </c>
      <c r="B95" s="3" t="s">
        <v>85</v>
      </c>
      <c r="C95" s="111" t="s">
        <v>256</v>
      </c>
      <c r="D95" s="51" t="s">
        <v>22</v>
      </c>
      <c r="E95" s="51">
        <v>17</v>
      </c>
      <c r="F95" s="106"/>
      <c r="G95" s="112"/>
      <c r="H95" s="54"/>
      <c r="I95" s="54"/>
      <c r="J95" s="54"/>
      <c r="K95" s="57"/>
      <c r="L95" s="53"/>
      <c r="M95" s="57"/>
      <c r="N95" s="57"/>
      <c r="O95" s="57"/>
      <c r="P95" s="57"/>
    </row>
    <row r="96" spans="1:16" s="13" customFormat="1" ht="12">
      <c r="A96" s="3">
        <v>77</v>
      </c>
      <c r="B96" s="3" t="s">
        <v>85</v>
      </c>
      <c r="C96" s="111" t="s">
        <v>257</v>
      </c>
      <c r="D96" s="51" t="s">
        <v>22</v>
      </c>
      <c r="E96" s="51">
        <v>11</v>
      </c>
      <c r="F96" s="106"/>
      <c r="G96" s="112"/>
      <c r="H96" s="54"/>
      <c r="I96" s="54"/>
      <c r="J96" s="54"/>
      <c r="K96" s="57"/>
      <c r="L96" s="53"/>
      <c r="M96" s="57"/>
      <c r="N96" s="57"/>
      <c r="O96" s="57"/>
      <c r="P96" s="57"/>
    </row>
    <row r="97" spans="1:16" s="13" customFormat="1" ht="12">
      <c r="A97" s="3">
        <v>78</v>
      </c>
      <c r="B97" s="3" t="s">
        <v>85</v>
      </c>
      <c r="C97" s="111" t="s">
        <v>271</v>
      </c>
      <c r="D97" s="51" t="s">
        <v>22</v>
      </c>
      <c r="E97" s="51">
        <v>35.6</v>
      </c>
      <c r="F97" s="106"/>
      <c r="G97" s="112"/>
      <c r="H97" s="54"/>
      <c r="I97" s="54"/>
      <c r="J97" s="54"/>
      <c r="K97" s="57"/>
      <c r="L97" s="53"/>
      <c r="M97" s="57"/>
      <c r="N97" s="57"/>
      <c r="O97" s="57"/>
      <c r="P97" s="57"/>
    </row>
    <row r="98" spans="1:16" s="13" customFormat="1" ht="24">
      <c r="A98" s="3">
        <v>79</v>
      </c>
      <c r="B98" s="3" t="s">
        <v>85</v>
      </c>
      <c r="C98" s="111" t="s">
        <v>259</v>
      </c>
      <c r="D98" s="51" t="s">
        <v>51</v>
      </c>
      <c r="E98" s="51">
        <v>15</v>
      </c>
      <c r="F98" s="106"/>
      <c r="G98" s="112"/>
      <c r="H98" s="54"/>
      <c r="I98" s="54"/>
      <c r="J98" s="54"/>
      <c r="K98" s="57"/>
      <c r="L98" s="53"/>
      <c r="M98" s="57"/>
      <c r="N98" s="57"/>
      <c r="O98" s="57"/>
      <c r="P98" s="57"/>
    </row>
    <row r="99" spans="1:16" s="13" customFormat="1" ht="24">
      <c r="A99" s="3">
        <v>80</v>
      </c>
      <c r="B99" s="3" t="s">
        <v>85</v>
      </c>
      <c r="C99" s="111" t="s">
        <v>272</v>
      </c>
      <c r="D99" s="51" t="s">
        <v>51</v>
      </c>
      <c r="E99" s="51">
        <v>15</v>
      </c>
      <c r="F99" s="106"/>
      <c r="G99" s="112"/>
      <c r="H99" s="54"/>
      <c r="I99" s="54"/>
      <c r="J99" s="54"/>
      <c r="K99" s="57"/>
      <c r="L99" s="53"/>
      <c r="M99" s="57"/>
      <c r="N99" s="57"/>
      <c r="O99" s="57"/>
      <c r="P99" s="57"/>
    </row>
    <row r="100" spans="1:16" s="13" customFormat="1" ht="12">
      <c r="A100" s="3">
        <v>81</v>
      </c>
      <c r="B100" s="3" t="s">
        <v>85</v>
      </c>
      <c r="C100" s="111" t="s">
        <v>273</v>
      </c>
      <c r="D100" s="51" t="s">
        <v>51</v>
      </c>
      <c r="E100" s="51">
        <v>15</v>
      </c>
      <c r="F100" s="106"/>
      <c r="G100" s="112"/>
      <c r="H100" s="54"/>
      <c r="I100" s="54"/>
      <c r="J100" s="54"/>
      <c r="K100" s="57"/>
      <c r="L100" s="53"/>
      <c r="M100" s="57"/>
      <c r="N100" s="57"/>
      <c r="O100" s="57"/>
      <c r="P100" s="57"/>
    </row>
    <row r="101" spans="1:16" s="13" customFormat="1" ht="12">
      <c r="A101" s="3">
        <v>82</v>
      </c>
      <c r="B101" s="3" t="s">
        <v>85</v>
      </c>
      <c r="C101" s="111" t="s">
        <v>261</v>
      </c>
      <c r="D101" s="51" t="s">
        <v>170</v>
      </c>
      <c r="E101" s="51">
        <v>4</v>
      </c>
      <c r="F101" s="106"/>
      <c r="G101" s="112"/>
      <c r="H101" s="54"/>
      <c r="I101" s="54"/>
      <c r="J101" s="54"/>
      <c r="K101" s="57"/>
      <c r="L101" s="53"/>
      <c r="M101" s="57"/>
      <c r="N101" s="57"/>
      <c r="O101" s="57"/>
      <c r="P101" s="57"/>
    </row>
    <row r="102" spans="1:16" s="13" customFormat="1" ht="12">
      <c r="A102" s="3">
        <v>83</v>
      </c>
      <c r="B102" s="3" t="s">
        <v>85</v>
      </c>
      <c r="C102" s="111" t="s">
        <v>262</v>
      </c>
      <c r="D102" s="51" t="s">
        <v>22</v>
      </c>
      <c r="E102" s="51">
        <v>35.6</v>
      </c>
      <c r="F102" s="106"/>
      <c r="G102" s="112"/>
      <c r="H102" s="54"/>
      <c r="I102" s="54"/>
      <c r="J102" s="54"/>
      <c r="K102" s="57"/>
      <c r="L102" s="53"/>
      <c r="M102" s="57"/>
      <c r="N102" s="57"/>
      <c r="O102" s="57"/>
      <c r="P102" s="57"/>
    </row>
    <row r="103" spans="1:16" s="13" customFormat="1" ht="12">
      <c r="A103" s="3">
        <v>84</v>
      </c>
      <c r="B103" s="3" t="s">
        <v>85</v>
      </c>
      <c r="C103" s="111" t="s">
        <v>263</v>
      </c>
      <c r="D103" s="51" t="s">
        <v>290</v>
      </c>
      <c r="E103" s="51">
        <v>200</v>
      </c>
      <c r="F103" s="106"/>
      <c r="G103" s="112"/>
      <c r="H103" s="54"/>
      <c r="I103" s="54"/>
      <c r="J103" s="54"/>
      <c r="K103" s="57"/>
      <c r="L103" s="53"/>
      <c r="M103" s="57"/>
      <c r="N103" s="57"/>
      <c r="O103" s="57"/>
      <c r="P103" s="57"/>
    </row>
    <row r="104" spans="1:16" s="13" customFormat="1" ht="12">
      <c r="A104" s="3">
        <v>85</v>
      </c>
      <c r="B104" s="3" t="s">
        <v>85</v>
      </c>
      <c r="C104" s="111" t="s">
        <v>264</v>
      </c>
      <c r="D104" s="51" t="s">
        <v>278</v>
      </c>
      <c r="E104" s="51">
        <v>1</v>
      </c>
      <c r="F104" s="106"/>
      <c r="G104" s="112"/>
      <c r="H104" s="54"/>
      <c r="I104" s="54"/>
      <c r="J104" s="54"/>
      <c r="K104" s="57"/>
      <c r="L104" s="53"/>
      <c r="M104" s="57"/>
      <c r="N104" s="57"/>
      <c r="O104" s="57"/>
      <c r="P104" s="57"/>
    </row>
    <row r="105" spans="1:16" s="13" customFormat="1" ht="12">
      <c r="A105" s="3">
        <v>86</v>
      </c>
      <c r="B105" s="3" t="s">
        <v>85</v>
      </c>
      <c r="C105" s="111" t="s">
        <v>265</v>
      </c>
      <c r="D105" s="51" t="s">
        <v>164</v>
      </c>
      <c r="E105" s="51">
        <v>30</v>
      </c>
      <c r="F105" s="106"/>
      <c r="G105" s="112"/>
      <c r="H105" s="54"/>
      <c r="I105" s="54"/>
      <c r="J105" s="54"/>
      <c r="K105" s="57"/>
      <c r="L105" s="53"/>
      <c r="M105" s="57"/>
      <c r="N105" s="57"/>
      <c r="O105" s="57"/>
      <c r="P105" s="57"/>
    </row>
    <row r="106" spans="1:16" s="13" customFormat="1" ht="12">
      <c r="A106" s="3"/>
      <c r="B106" s="3"/>
      <c r="C106" s="126" t="s">
        <v>91</v>
      </c>
      <c r="D106" s="51"/>
      <c r="E106" s="51"/>
      <c r="F106" s="106"/>
      <c r="G106" s="112"/>
      <c r="H106" s="54"/>
      <c r="I106" s="54"/>
      <c r="J106" s="54"/>
      <c r="K106" s="57"/>
      <c r="L106" s="120"/>
      <c r="M106" s="121"/>
      <c r="N106" s="121"/>
      <c r="O106" s="121"/>
      <c r="P106" s="121"/>
    </row>
    <row r="107" spans="1:16" ht="24.75" customHeight="1">
      <c r="A107" s="19"/>
      <c r="B107" s="19"/>
      <c r="C107" s="127" t="s">
        <v>274</v>
      </c>
      <c r="D107" s="19"/>
      <c r="E107" s="28"/>
      <c r="F107" s="84"/>
      <c r="G107" s="85"/>
      <c r="H107" s="85"/>
      <c r="I107" s="85"/>
      <c r="J107" s="85"/>
      <c r="K107" s="85"/>
      <c r="L107" s="84"/>
      <c r="M107" s="85"/>
      <c r="N107" s="85"/>
      <c r="O107" s="85"/>
      <c r="P107" s="85"/>
    </row>
    <row r="108" spans="1:16" ht="24">
      <c r="A108" s="3">
        <v>87</v>
      </c>
      <c r="B108" s="3" t="s">
        <v>85</v>
      </c>
      <c r="C108" s="46" t="s">
        <v>275</v>
      </c>
      <c r="D108" s="122" t="s">
        <v>277</v>
      </c>
      <c r="E108" s="28">
        <v>1</v>
      </c>
      <c r="F108" s="84"/>
      <c r="G108" s="85"/>
      <c r="H108" s="54"/>
      <c r="I108" s="85"/>
      <c r="J108" s="85"/>
      <c r="K108" s="57"/>
      <c r="L108" s="53"/>
      <c r="M108" s="57"/>
      <c r="N108" s="57"/>
      <c r="O108" s="57"/>
      <c r="P108" s="57"/>
    </row>
    <row r="109" spans="1:16" ht="12.75">
      <c r="A109" s="3">
        <v>88</v>
      </c>
      <c r="B109" s="3" t="s">
        <v>85</v>
      </c>
      <c r="C109" s="46" t="s">
        <v>276</v>
      </c>
      <c r="D109" s="122" t="s">
        <v>277</v>
      </c>
      <c r="E109" s="28">
        <v>1</v>
      </c>
      <c r="F109" s="84"/>
      <c r="G109" s="85"/>
      <c r="H109" s="54"/>
      <c r="I109" s="85"/>
      <c r="J109" s="85"/>
      <c r="K109" s="57"/>
      <c r="L109" s="53"/>
      <c r="M109" s="57"/>
      <c r="N109" s="57"/>
      <c r="O109" s="57"/>
      <c r="P109" s="57"/>
    </row>
    <row r="110" spans="1:16" ht="12.75">
      <c r="A110" s="19"/>
      <c r="B110" s="19"/>
      <c r="C110" s="126" t="s">
        <v>91</v>
      </c>
      <c r="D110" s="19"/>
      <c r="E110" s="28"/>
      <c r="F110" s="84"/>
      <c r="G110" s="85"/>
      <c r="H110" s="85"/>
      <c r="I110" s="85"/>
      <c r="J110" s="85"/>
      <c r="K110" s="85"/>
      <c r="L110" s="120"/>
      <c r="M110" s="128"/>
      <c r="N110" s="128"/>
      <c r="O110" s="128"/>
      <c r="P110" s="128"/>
    </row>
    <row r="111" spans="1:16" ht="12.75">
      <c r="A111" s="19"/>
      <c r="B111" s="19"/>
      <c r="C111" s="27"/>
      <c r="D111" s="19"/>
      <c r="E111" s="28"/>
      <c r="F111" s="84"/>
      <c r="G111" s="85"/>
      <c r="H111" s="85"/>
      <c r="I111" s="85"/>
      <c r="J111" s="85"/>
      <c r="K111" s="85"/>
      <c r="L111" s="84"/>
      <c r="M111" s="85"/>
      <c r="N111" s="85"/>
      <c r="O111" s="85"/>
      <c r="P111" s="85"/>
    </row>
    <row r="112" spans="1:16" ht="12.75">
      <c r="A112" s="4"/>
      <c r="B112" s="4"/>
      <c r="C112" s="125" t="s">
        <v>91</v>
      </c>
      <c r="D112" s="20"/>
      <c r="E112" s="20"/>
      <c r="F112" s="23"/>
      <c r="G112" s="24"/>
      <c r="H112" s="24"/>
      <c r="I112" s="24"/>
      <c r="J112" s="24"/>
      <c r="K112" s="24"/>
      <c r="L112" s="23">
        <f>SUM(L110,L106,L62,L20)</f>
        <v>0</v>
      </c>
      <c r="M112" s="25">
        <f>SUM(M110,M106,M62,M20)</f>
        <v>0</v>
      </c>
      <c r="N112" s="25">
        <f>SUM(N110,N106,N62,N20)</f>
        <v>0</v>
      </c>
      <c r="O112" s="25">
        <f>SUM(O110,O106,O62,O20)</f>
        <v>0</v>
      </c>
      <c r="P112" s="25">
        <f>SUM(P110,P106,P62,P20)</f>
        <v>0</v>
      </c>
    </row>
    <row r="113" spans="1:16" ht="12.75">
      <c r="A113" s="4"/>
      <c r="B113" s="4"/>
      <c r="C113" s="21"/>
      <c r="D113" s="21"/>
      <c r="E113" s="21"/>
      <c r="F113" s="21"/>
      <c r="G113" s="21"/>
      <c r="H113" s="21"/>
      <c r="I113" s="21"/>
      <c r="J113" s="21"/>
      <c r="K113" s="44" t="s">
        <v>107</v>
      </c>
      <c r="L113" s="59" t="s">
        <v>356</v>
      </c>
      <c r="M113" s="25">
        <v>0</v>
      </c>
      <c r="N113" s="24"/>
      <c r="O113" s="25"/>
      <c r="P113" s="24"/>
    </row>
    <row r="114" spans="1:16" ht="12.75">
      <c r="A114" s="4"/>
      <c r="B114" s="4"/>
      <c r="C114" s="21"/>
      <c r="D114" s="21"/>
      <c r="E114" s="21"/>
      <c r="F114" s="21"/>
      <c r="G114" s="21"/>
      <c r="H114" s="21"/>
      <c r="I114" s="21"/>
      <c r="J114" s="21"/>
      <c r="K114" s="44" t="s">
        <v>47</v>
      </c>
      <c r="L114" s="21"/>
      <c r="M114" s="24">
        <f>SUM(M112:M113)</f>
        <v>0</v>
      </c>
      <c r="N114" s="24"/>
      <c r="O114" s="24"/>
      <c r="P114" s="24"/>
    </row>
    <row r="116" spans="1:16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29"/>
      <c r="P116" s="41"/>
    </row>
    <row r="117" spans="1:16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ht="12.75">
      <c r="A118" s="157" t="s">
        <v>48</v>
      </c>
      <c r="B118" s="157"/>
      <c r="C118" s="71"/>
      <c r="D118" s="72" t="s">
        <v>17</v>
      </c>
      <c r="E118" s="72"/>
      <c r="F118" s="161" t="s">
        <v>339</v>
      </c>
      <c r="G118" s="161"/>
      <c r="H118" s="48"/>
      <c r="I118" s="61" t="s">
        <v>50</v>
      </c>
      <c r="J118" s="72"/>
      <c r="K118" s="72"/>
      <c r="L118" s="72" t="s">
        <v>19</v>
      </c>
      <c r="M118" s="72"/>
      <c r="N118" s="161" t="s">
        <v>339</v>
      </c>
      <c r="O118" s="161"/>
      <c r="P118" s="48"/>
    </row>
    <row r="119" spans="1:16" ht="12.75">
      <c r="A119" s="48"/>
      <c r="B119" s="158" t="s">
        <v>49</v>
      </c>
      <c r="C119" s="158"/>
      <c r="D119" s="158"/>
      <c r="E119" s="158"/>
      <c r="F119" s="158"/>
      <c r="G119" s="158"/>
      <c r="I119" s="48"/>
      <c r="J119" s="153" t="s">
        <v>49</v>
      </c>
      <c r="K119" s="153"/>
      <c r="L119" s="153"/>
      <c r="M119" s="153"/>
      <c r="N119" s="153"/>
      <c r="O119" s="153"/>
      <c r="P119" s="48"/>
    </row>
    <row r="120" spans="1:16" ht="12.75">
      <c r="A120" s="60"/>
      <c r="B120" s="67" t="s">
        <v>16</v>
      </c>
      <c r="C120" s="60" t="s">
        <v>18</v>
      </c>
      <c r="D120" s="60"/>
      <c r="E120" s="60"/>
      <c r="F120" s="60"/>
      <c r="G120" s="60"/>
      <c r="H120" s="48"/>
      <c r="I120" s="60"/>
      <c r="J120" s="60"/>
      <c r="K120" s="60"/>
      <c r="L120" s="60"/>
      <c r="M120" s="60"/>
      <c r="N120" s="60"/>
      <c r="O120" s="60"/>
      <c r="P120" s="60"/>
    </row>
    <row r="122" ht="12.75">
      <c r="C122" s="145" t="s">
        <v>361</v>
      </c>
    </row>
    <row r="123" ht="12.75">
      <c r="C123" s="146" t="s">
        <v>362</v>
      </c>
    </row>
    <row r="124" ht="12.75">
      <c r="C124" s="146" t="s">
        <v>363</v>
      </c>
    </row>
    <row r="125" ht="12.75">
      <c r="C125" s="147" t="s">
        <v>364</v>
      </c>
    </row>
  </sheetData>
  <sheetProtection/>
  <mergeCells count="14">
    <mergeCell ref="C12:C13"/>
    <mergeCell ref="D12:D13"/>
    <mergeCell ref="C2:M2"/>
    <mergeCell ref="L9:N9"/>
    <mergeCell ref="B119:G119"/>
    <mergeCell ref="J119:O119"/>
    <mergeCell ref="E12:E13"/>
    <mergeCell ref="F12:K12"/>
    <mergeCell ref="L12:P12"/>
    <mergeCell ref="A118:B118"/>
    <mergeCell ref="F118:G118"/>
    <mergeCell ref="N118:O118"/>
    <mergeCell ref="A12:A13"/>
    <mergeCell ref="B12:B13"/>
  </mergeCells>
  <printOptions horizontalCentered="1"/>
  <pageMargins left="0.3937007874015748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8"/>
  <sheetViews>
    <sheetView showGridLines="0" showZeros="0" view="pageBreakPreview" zoomScaleSheetLayoutView="100" zoomScalePageLayoutView="0" workbookViewId="0" topLeftCell="A1">
      <selection activeCell="C85" sqref="C85:C88"/>
    </sheetView>
  </sheetViews>
  <sheetFormatPr defaultColWidth="9.140625" defaultRowHeight="12.75"/>
  <cols>
    <col min="1" max="1" width="4.8515625" style="0" customWidth="1"/>
    <col min="2" max="2" width="9.7109375" style="0" customWidth="1"/>
    <col min="3" max="3" width="41.7109375" style="0" customWidth="1"/>
    <col min="4" max="4" width="6.140625" style="0" customWidth="1"/>
    <col min="5" max="5" width="7.28125" style="0" customWidth="1"/>
    <col min="6" max="6" width="5.7109375" style="0" customWidth="1"/>
    <col min="7" max="7" width="6.00390625" style="0" customWidth="1"/>
    <col min="8" max="11" width="7.7109375" style="0" customWidth="1"/>
    <col min="12" max="12" width="7.28125" style="0" customWidth="1"/>
    <col min="13" max="13" width="8.00390625" style="0" customWidth="1"/>
    <col min="14" max="14" width="9.00390625" style="0" customWidth="1"/>
    <col min="15" max="16" width="9.8515625" style="0" customWidth="1"/>
  </cols>
  <sheetData>
    <row r="1" spans="1:15" ht="18">
      <c r="A1" s="16"/>
      <c r="B1" s="16"/>
      <c r="C1" s="16"/>
      <c r="D1" s="16"/>
      <c r="E1" s="32"/>
      <c r="F1" s="33" t="s">
        <v>55</v>
      </c>
      <c r="G1" s="34" t="s">
        <v>162</v>
      </c>
      <c r="H1" s="16"/>
      <c r="I1" s="16"/>
      <c r="J1" s="16"/>
      <c r="K1" s="16"/>
      <c r="L1" s="16"/>
      <c r="M1" s="16"/>
      <c r="N1" s="16"/>
      <c r="O1" s="16"/>
    </row>
    <row r="2" spans="1:15" ht="12.75">
      <c r="A2" s="16"/>
      <c r="B2" s="16"/>
      <c r="C2" s="164" t="s">
        <v>311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"/>
      <c r="O2" s="16"/>
    </row>
    <row r="3" spans="1:15" ht="12.75">
      <c r="A3" s="16"/>
      <c r="B3" s="16"/>
      <c r="C3" s="16"/>
      <c r="D3" s="16"/>
      <c r="E3" s="35" t="s">
        <v>27</v>
      </c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ht="12.75">
      <c r="A5" s="42" t="s">
        <v>343</v>
      </c>
      <c r="B5" s="42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7"/>
    </row>
    <row r="6" spans="1:16" ht="12.75">
      <c r="A6" s="42" t="s">
        <v>349</v>
      </c>
      <c r="B6" s="42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6"/>
    </row>
    <row r="7" spans="1:16" ht="12.75">
      <c r="A7" s="42" t="s">
        <v>29</v>
      </c>
      <c r="B7" s="42"/>
      <c r="C7" s="38" t="s">
        <v>350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6"/>
    </row>
    <row r="8" spans="1:16" ht="12.75">
      <c r="A8" s="42" t="s">
        <v>13</v>
      </c>
      <c r="B8" s="42"/>
      <c r="C8" s="47" t="s">
        <v>351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6"/>
    </row>
    <row r="9" spans="1:16" ht="12.75">
      <c r="A9" s="16" t="s">
        <v>357</v>
      </c>
      <c r="B9" s="16"/>
      <c r="C9" s="16"/>
      <c r="D9" s="16"/>
      <c r="E9" s="16"/>
      <c r="F9" s="16"/>
      <c r="G9" s="16"/>
      <c r="H9" s="16"/>
      <c r="I9" s="16"/>
      <c r="J9" s="16"/>
      <c r="K9" s="31" t="s">
        <v>30</v>
      </c>
      <c r="L9" s="165"/>
      <c r="M9" s="165"/>
      <c r="N9" s="165"/>
      <c r="O9" s="83"/>
      <c r="P9" s="18"/>
    </row>
    <row r="10" spans="1:15" ht="12.75">
      <c r="A10" s="16"/>
      <c r="B10" s="16"/>
      <c r="C10" s="16"/>
      <c r="D10" s="16"/>
      <c r="E10" s="16"/>
      <c r="F10" s="16"/>
      <c r="G10" s="16"/>
      <c r="H10" s="16"/>
      <c r="I10" s="16"/>
      <c r="J10" s="144" t="s">
        <v>352</v>
      </c>
      <c r="K10" s="49"/>
      <c r="L10" s="49"/>
      <c r="M10" s="49"/>
      <c r="N10" s="16"/>
      <c r="O10" s="16"/>
    </row>
    <row r="12" spans="1:16" ht="12.75">
      <c r="A12" s="167" t="s">
        <v>31</v>
      </c>
      <c r="B12" s="167" t="s">
        <v>32</v>
      </c>
      <c r="C12" s="162" t="s">
        <v>33</v>
      </c>
      <c r="D12" s="163" t="s">
        <v>34</v>
      </c>
      <c r="E12" s="163" t="s">
        <v>35</v>
      </c>
      <c r="F12" s="166" t="s">
        <v>36</v>
      </c>
      <c r="G12" s="166"/>
      <c r="H12" s="166"/>
      <c r="I12" s="166"/>
      <c r="J12" s="166"/>
      <c r="K12" s="166"/>
      <c r="L12" s="166" t="s">
        <v>43</v>
      </c>
      <c r="M12" s="166"/>
      <c r="N12" s="166"/>
      <c r="O12" s="166"/>
      <c r="P12" s="166"/>
    </row>
    <row r="13" spans="1:16" ht="66" customHeight="1">
      <c r="A13" s="167"/>
      <c r="B13" s="167"/>
      <c r="C13" s="162"/>
      <c r="D13" s="163"/>
      <c r="E13" s="163"/>
      <c r="F13" s="2" t="s">
        <v>37</v>
      </c>
      <c r="G13" s="2" t="s">
        <v>38</v>
      </c>
      <c r="H13" s="2" t="s">
        <v>39</v>
      </c>
      <c r="I13" s="2" t="s">
        <v>40</v>
      </c>
      <c r="J13" s="2" t="s">
        <v>41</v>
      </c>
      <c r="K13" s="2" t="s">
        <v>42</v>
      </c>
      <c r="L13" s="2" t="s">
        <v>44</v>
      </c>
      <c r="M13" s="2" t="s">
        <v>39</v>
      </c>
      <c r="N13" s="2" t="s">
        <v>40</v>
      </c>
      <c r="O13" s="2" t="s">
        <v>41</v>
      </c>
      <c r="P13" s="2" t="s">
        <v>45</v>
      </c>
    </row>
    <row r="14" spans="1:16" s="13" customFormat="1" ht="12">
      <c r="A14" s="3"/>
      <c r="B14" s="3"/>
      <c r="C14" s="101"/>
      <c r="D14" s="3"/>
      <c r="E14" s="3"/>
      <c r="F14" s="104"/>
      <c r="G14" s="105"/>
      <c r="H14" s="57">
        <f>ROUND(F14*G14,2)</f>
        <v>0</v>
      </c>
      <c r="I14" s="104"/>
      <c r="J14" s="104"/>
      <c r="K14" s="57"/>
      <c r="L14" s="53">
        <f>ROUND(F14*E14,1)</f>
        <v>0</v>
      </c>
      <c r="M14" s="57">
        <f>ROUND(H14*E14,2)</f>
        <v>0</v>
      </c>
      <c r="N14" s="57">
        <f>ROUND(I14*E14,2)</f>
        <v>0</v>
      </c>
      <c r="O14" s="57">
        <f>ROUND(J14*E14,2)</f>
        <v>0</v>
      </c>
      <c r="P14" s="57">
        <f>M14+N14+O14</f>
        <v>0</v>
      </c>
    </row>
    <row r="15" spans="1:16" s="13" customFormat="1" ht="12">
      <c r="A15" s="3"/>
      <c r="B15" s="3"/>
      <c r="C15" s="124" t="s">
        <v>226</v>
      </c>
      <c r="D15" s="3"/>
      <c r="E15" s="3"/>
      <c r="F15" s="104"/>
      <c r="G15" s="105"/>
      <c r="H15" s="57"/>
      <c r="I15" s="57"/>
      <c r="J15" s="57"/>
      <c r="K15" s="57"/>
      <c r="L15" s="58"/>
      <c r="M15" s="57"/>
      <c r="N15" s="57"/>
      <c r="O15" s="57"/>
      <c r="P15" s="57"/>
    </row>
    <row r="16" spans="1:16" s="13" customFormat="1" ht="12">
      <c r="A16" s="3"/>
      <c r="B16" s="3"/>
      <c r="C16" s="124" t="s">
        <v>279</v>
      </c>
      <c r="D16" s="3"/>
      <c r="E16" s="3"/>
      <c r="F16" s="104"/>
      <c r="G16" s="105"/>
      <c r="H16" s="57"/>
      <c r="I16" s="57"/>
      <c r="J16" s="57"/>
      <c r="K16" s="57"/>
      <c r="L16" s="58"/>
      <c r="M16" s="57"/>
      <c r="N16" s="57"/>
      <c r="O16" s="57"/>
      <c r="P16" s="57"/>
    </row>
    <row r="17" spans="1:16" s="13" customFormat="1" ht="12">
      <c r="A17" s="3"/>
      <c r="B17" s="3"/>
      <c r="C17" s="124" t="s">
        <v>280</v>
      </c>
      <c r="D17" s="3"/>
      <c r="E17" s="3"/>
      <c r="F17" s="104"/>
      <c r="G17" s="105"/>
      <c r="H17" s="57"/>
      <c r="I17" s="57"/>
      <c r="J17" s="57"/>
      <c r="K17" s="57"/>
      <c r="L17" s="58"/>
      <c r="M17" s="57"/>
      <c r="N17" s="57"/>
      <c r="O17" s="57"/>
      <c r="P17" s="57"/>
    </row>
    <row r="18" spans="1:16" s="13" customFormat="1" ht="24">
      <c r="A18" s="3">
        <v>1</v>
      </c>
      <c r="B18" s="3" t="s">
        <v>85</v>
      </c>
      <c r="C18" s="55" t="s">
        <v>281</v>
      </c>
      <c r="D18" s="3" t="s">
        <v>277</v>
      </c>
      <c r="E18" s="3">
        <v>1</v>
      </c>
      <c r="F18" s="104"/>
      <c r="G18" s="105"/>
      <c r="H18" s="57"/>
      <c r="I18" s="57"/>
      <c r="J18" s="57"/>
      <c r="K18" s="57"/>
      <c r="L18" s="58"/>
      <c r="M18" s="57"/>
      <c r="N18" s="57"/>
      <c r="O18" s="57"/>
      <c r="P18" s="57"/>
    </row>
    <row r="19" spans="1:16" s="13" customFormat="1" ht="12">
      <c r="A19" s="3"/>
      <c r="B19" s="3"/>
      <c r="C19" s="124" t="s">
        <v>282</v>
      </c>
      <c r="D19" s="3"/>
      <c r="E19" s="3"/>
      <c r="F19" s="104"/>
      <c r="G19" s="105"/>
      <c r="H19" s="57"/>
      <c r="I19" s="57"/>
      <c r="J19" s="57"/>
      <c r="K19" s="57"/>
      <c r="L19" s="58"/>
      <c r="M19" s="57"/>
      <c r="N19" s="57"/>
      <c r="O19" s="57"/>
      <c r="P19" s="57"/>
    </row>
    <row r="20" spans="1:16" s="13" customFormat="1" ht="12">
      <c r="A20" s="3">
        <v>2</v>
      </c>
      <c r="B20" s="3" t="s">
        <v>85</v>
      </c>
      <c r="C20" s="55" t="s">
        <v>283</v>
      </c>
      <c r="D20" s="3" t="s">
        <v>54</v>
      </c>
      <c r="E20" s="3">
        <v>1</v>
      </c>
      <c r="F20" s="104"/>
      <c r="G20" s="105"/>
      <c r="H20" s="57"/>
      <c r="I20" s="57"/>
      <c r="J20" s="57"/>
      <c r="K20" s="57"/>
      <c r="L20" s="58"/>
      <c r="M20" s="57"/>
      <c r="N20" s="57"/>
      <c r="O20" s="57"/>
      <c r="P20" s="57"/>
    </row>
    <row r="21" spans="1:16" s="13" customFormat="1" ht="12">
      <c r="A21" s="3">
        <v>3</v>
      </c>
      <c r="B21" s="3" t="s">
        <v>85</v>
      </c>
      <c r="C21" s="55" t="s">
        <v>284</v>
      </c>
      <c r="D21" s="3" t="s">
        <v>54</v>
      </c>
      <c r="E21" s="3">
        <v>1</v>
      </c>
      <c r="F21" s="104"/>
      <c r="G21" s="105"/>
      <c r="H21" s="57"/>
      <c r="I21" s="57"/>
      <c r="J21" s="57"/>
      <c r="K21" s="57"/>
      <c r="L21" s="58"/>
      <c r="M21" s="57"/>
      <c r="N21" s="57"/>
      <c r="O21" s="57"/>
      <c r="P21" s="57"/>
    </row>
    <row r="22" spans="1:16" s="13" customFormat="1" ht="24">
      <c r="A22" s="3">
        <v>4</v>
      </c>
      <c r="B22" s="3" t="s">
        <v>85</v>
      </c>
      <c r="C22" s="55" t="s">
        <v>285</v>
      </c>
      <c r="D22" s="3" t="s">
        <v>54</v>
      </c>
      <c r="E22" s="3">
        <v>1</v>
      </c>
      <c r="F22" s="104"/>
      <c r="G22" s="105"/>
      <c r="H22" s="57"/>
      <c r="I22" s="57"/>
      <c r="J22" s="57"/>
      <c r="K22" s="57"/>
      <c r="L22" s="58"/>
      <c r="M22" s="57"/>
      <c r="N22" s="57"/>
      <c r="O22" s="57"/>
      <c r="P22" s="57"/>
    </row>
    <row r="23" spans="1:16" s="13" customFormat="1" ht="24">
      <c r="A23" s="3">
        <v>5</v>
      </c>
      <c r="B23" s="3" t="s">
        <v>85</v>
      </c>
      <c r="C23" s="55" t="s">
        <v>286</v>
      </c>
      <c r="D23" s="3" t="s">
        <v>54</v>
      </c>
      <c r="E23" s="3">
        <v>1</v>
      </c>
      <c r="F23" s="104"/>
      <c r="G23" s="105"/>
      <c r="H23" s="57"/>
      <c r="I23" s="57"/>
      <c r="J23" s="57"/>
      <c r="K23" s="57"/>
      <c r="L23" s="58"/>
      <c r="M23" s="57"/>
      <c r="N23" s="57"/>
      <c r="O23" s="57"/>
      <c r="P23" s="57"/>
    </row>
    <row r="24" spans="1:16" s="13" customFormat="1" ht="24">
      <c r="A24" s="3">
        <v>6</v>
      </c>
      <c r="B24" s="3" t="s">
        <v>85</v>
      </c>
      <c r="C24" s="55" t="s">
        <v>80</v>
      </c>
      <c r="D24" s="3" t="s">
        <v>54</v>
      </c>
      <c r="E24" s="3">
        <v>1</v>
      </c>
      <c r="F24" s="104"/>
      <c r="G24" s="105"/>
      <c r="H24" s="57"/>
      <c r="I24" s="57"/>
      <c r="J24" s="57"/>
      <c r="K24" s="57"/>
      <c r="L24" s="58"/>
      <c r="M24" s="57"/>
      <c r="N24" s="57"/>
      <c r="O24" s="57"/>
      <c r="P24" s="57"/>
    </row>
    <row r="25" spans="1:16" s="13" customFormat="1" ht="24">
      <c r="A25" s="3">
        <v>7</v>
      </c>
      <c r="B25" s="3" t="s">
        <v>85</v>
      </c>
      <c r="C25" s="55" t="s">
        <v>81</v>
      </c>
      <c r="D25" s="3" t="s">
        <v>54</v>
      </c>
      <c r="E25" s="3">
        <v>1</v>
      </c>
      <c r="F25" s="104"/>
      <c r="G25" s="105"/>
      <c r="H25" s="57"/>
      <c r="I25" s="57"/>
      <c r="J25" s="57"/>
      <c r="K25" s="57"/>
      <c r="L25" s="58"/>
      <c r="M25" s="57"/>
      <c r="N25" s="57"/>
      <c r="O25" s="57"/>
      <c r="P25" s="57"/>
    </row>
    <row r="26" spans="1:16" s="13" customFormat="1" ht="12">
      <c r="A26" s="3">
        <v>8</v>
      </c>
      <c r="B26" s="3" t="s">
        <v>85</v>
      </c>
      <c r="C26" s="55" t="s">
        <v>287</v>
      </c>
      <c r="D26" s="3" t="s">
        <v>54</v>
      </c>
      <c r="E26" s="3">
        <v>1</v>
      </c>
      <c r="F26" s="104"/>
      <c r="G26" s="105"/>
      <c r="H26" s="57"/>
      <c r="I26" s="57"/>
      <c r="J26" s="57"/>
      <c r="K26" s="57"/>
      <c r="L26" s="58"/>
      <c r="M26" s="57"/>
      <c r="N26" s="57"/>
      <c r="O26" s="57"/>
      <c r="P26" s="57"/>
    </row>
    <row r="27" spans="1:16" s="13" customFormat="1" ht="24">
      <c r="A27" s="3">
        <v>9</v>
      </c>
      <c r="B27" s="3" t="s">
        <v>85</v>
      </c>
      <c r="C27" s="55" t="s">
        <v>56</v>
      </c>
      <c r="D27" s="3" t="s">
        <v>278</v>
      </c>
      <c r="E27" s="3">
        <v>1</v>
      </c>
      <c r="F27" s="104"/>
      <c r="G27" s="105"/>
      <c r="H27" s="57"/>
      <c r="I27" s="57"/>
      <c r="J27" s="57"/>
      <c r="K27" s="57"/>
      <c r="L27" s="58"/>
      <c r="M27" s="57"/>
      <c r="N27" s="57"/>
      <c r="O27" s="57"/>
      <c r="P27" s="57"/>
    </row>
    <row r="28" spans="1:16" s="13" customFormat="1" ht="12">
      <c r="A28" s="3"/>
      <c r="B28" s="3"/>
      <c r="C28" s="14" t="s">
        <v>57</v>
      </c>
      <c r="D28" s="3"/>
      <c r="E28" s="3"/>
      <c r="F28" s="104"/>
      <c r="G28" s="105"/>
      <c r="H28" s="57"/>
      <c r="I28" s="57"/>
      <c r="J28" s="57"/>
      <c r="K28" s="57"/>
      <c r="L28" s="58"/>
      <c r="M28" s="57"/>
      <c r="N28" s="57"/>
      <c r="O28" s="57"/>
      <c r="P28" s="57"/>
    </row>
    <row r="29" spans="1:16" s="13" customFormat="1" ht="12">
      <c r="A29" s="3">
        <v>10</v>
      </c>
      <c r="B29" s="3" t="s">
        <v>85</v>
      </c>
      <c r="C29" s="55" t="s">
        <v>190</v>
      </c>
      <c r="D29" s="3" t="s">
        <v>170</v>
      </c>
      <c r="E29" s="3">
        <v>1</v>
      </c>
      <c r="F29" s="104"/>
      <c r="G29" s="105"/>
      <c r="H29" s="57"/>
      <c r="I29" s="57"/>
      <c r="J29" s="57"/>
      <c r="K29" s="57"/>
      <c r="L29" s="58"/>
      <c r="M29" s="57"/>
      <c r="N29" s="57"/>
      <c r="O29" s="57"/>
      <c r="P29" s="57"/>
    </row>
    <row r="30" spans="1:16" s="13" customFormat="1" ht="12">
      <c r="A30" s="3">
        <v>11</v>
      </c>
      <c r="B30" s="3" t="s">
        <v>85</v>
      </c>
      <c r="C30" s="55" t="s">
        <v>191</v>
      </c>
      <c r="D30" s="3" t="s">
        <v>170</v>
      </c>
      <c r="E30" s="3">
        <v>1</v>
      </c>
      <c r="F30" s="104"/>
      <c r="G30" s="105"/>
      <c r="H30" s="57"/>
      <c r="I30" s="57"/>
      <c r="J30" s="57"/>
      <c r="K30" s="57"/>
      <c r="L30" s="58"/>
      <c r="M30" s="57"/>
      <c r="N30" s="57"/>
      <c r="O30" s="57"/>
      <c r="P30" s="57"/>
    </row>
    <row r="31" spans="1:16" s="13" customFormat="1" ht="36">
      <c r="A31" s="3">
        <v>12</v>
      </c>
      <c r="B31" s="3" t="s">
        <v>85</v>
      </c>
      <c r="C31" s="55" t="s">
        <v>229</v>
      </c>
      <c r="D31" s="3" t="s">
        <v>277</v>
      </c>
      <c r="E31" s="3">
        <v>1</v>
      </c>
      <c r="F31" s="104"/>
      <c r="G31" s="105"/>
      <c r="H31" s="57"/>
      <c r="I31" s="57"/>
      <c r="J31" s="57"/>
      <c r="K31" s="57"/>
      <c r="L31" s="58"/>
      <c r="M31" s="57"/>
      <c r="N31" s="57"/>
      <c r="O31" s="57"/>
      <c r="P31" s="57"/>
    </row>
    <row r="32" spans="1:16" s="13" customFormat="1" ht="24">
      <c r="A32" s="3">
        <v>13</v>
      </c>
      <c r="B32" s="3" t="s">
        <v>85</v>
      </c>
      <c r="C32" s="55" t="s">
        <v>58</v>
      </c>
      <c r="D32" s="3" t="s">
        <v>277</v>
      </c>
      <c r="E32" s="3">
        <v>1</v>
      </c>
      <c r="F32" s="104"/>
      <c r="G32" s="105"/>
      <c r="H32" s="57"/>
      <c r="I32" s="57"/>
      <c r="J32" s="57"/>
      <c r="K32" s="57"/>
      <c r="L32" s="58"/>
      <c r="M32" s="57"/>
      <c r="N32" s="57"/>
      <c r="O32" s="57"/>
      <c r="P32" s="57"/>
    </row>
    <row r="33" spans="1:16" s="13" customFormat="1" ht="12">
      <c r="A33" s="3">
        <v>14</v>
      </c>
      <c r="B33" s="3" t="s">
        <v>85</v>
      </c>
      <c r="C33" s="55" t="s">
        <v>59</v>
      </c>
      <c r="D33" s="3" t="s">
        <v>54</v>
      </c>
      <c r="E33" s="3">
        <v>2</v>
      </c>
      <c r="F33" s="104"/>
      <c r="G33" s="105"/>
      <c r="H33" s="57"/>
      <c r="I33" s="57"/>
      <c r="J33" s="57"/>
      <c r="K33" s="57"/>
      <c r="L33" s="58"/>
      <c r="M33" s="57"/>
      <c r="N33" s="57"/>
      <c r="O33" s="57"/>
      <c r="P33" s="57"/>
    </row>
    <row r="34" spans="1:16" s="13" customFormat="1" ht="12">
      <c r="A34" s="3">
        <v>15</v>
      </c>
      <c r="B34" s="3" t="s">
        <v>85</v>
      </c>
      <c r="C34" s="55" t="s">
        <v>60</v>
      </c>
      <c r="D34" s="3" t="s">
        <v>54</v>
      </c>
      <c r="E34" s="3">
        <v>4</v>
      </c>
      <c r="F34" s="104"/>
      <c r="G34" s="105"/>
      <c r="H34" s="57"/>
      <c r="I34" s="57"/>
      <c r="J34" s="57"/>
      <c r="K34" s="57"/>
      <c r="L34" s="58"/>
      <c r="M34" s="57"/>
      <c r="N34" s="57"/>
      <c r="O34" s="57"/>
      <c r="P34" s="57"/>
    </row>
    <row r="35" spans="1:16" s="13" customFormat="1" ht="12">
      <c r="A35" s="3">
        <v>16</v>
      </c>
      <c r="B35" s="3" t="s">
        <v>85</v>
      </c>
      <c r="C35" s="55" t="s">
        <v>61</v>
      </c>
      <c r="D35" s="3" t="s">
        <v>54</v>
      </c>
      <c r="E35" s="3">
        <v>1</v>
      </c>
      <c r="F35" s="104"/>
      <c r="G35" s="105"/>
      <c r="H35" s="57"/>
      <c r="I35" s="57"/>
      <c r="J35" s="57"/>
      <c r="K35" s="57"/>
      <c r="L35" s="58"/>
      <c r="M35" s="57"/>
      <c r="N35" s="57"/>
      <c r="O35" s="57"/>
      <c r="P35" s="57"/>
    </row>
    <row r="36" spans="1:16" s="13" customFormat="1" ht="12">
      <c r="A36" s="3">
        <v>17</v>
      </c>
      <c r="B36" s="3" t="s">
        <v>85</v>
      </c>
      <c r="C36" s="55" t="s">
        <v>62</v>
      </c>
      <c r="D36" s="3" t="s">
        <v>170</v>
      </c>
      <c r="E36" s="3">
        <v>2</v>
      </c>
      <c r="F36" s="104"/>
      <c r="G36" s="105"/>
      <c r="H36" s="57"/>
      <c r="I36" s="57"/>
      <c r="J36" s="57"/>
      <c r="K36" s="57"/>
      <c r="L36" s="58"/>
      <c r="M36" s="57"/>
      <c r="N36" s="57"/>
      <c r="O36" s="57"/>
      <c r="P36" s="57"/>
    </row>
    <row r="37" spans="1:16" s="13" customFormat="1" ht="12">
      <c r="A37" s="3">
        <v>18</v>
      </c>
      <c r="B37" s="3" t="s">
        <v>85</v>
      </c>
      <c r="C37" s="55" t="s">
        <v>63</v>
      </c>
      <c r="D37" s="3" t="s">
        <v>54</v>
      </c>
      <c r="E37" s="3">
        <v>1</v>
      </c>
      <c r="F37" s="104"/>
      <c r="G37" s="105"/>
      <c r="H37" s="57"/>
      <c r="I37" s="57"/>
      <c r="J37" s="57"/>
      <c r="K37" s="57"/>
      <c r="L37" s="58"/>
      <c r="M37" s="57"/>
      <c r="N37" s="57"/>
      <c r="O37" s="57"/>
      <c r="P37" s="57"/>
    </row>
    <row r="38" spans="1:16" s="13" customFormat="1" ht="24">
      <c r="A38" s="3">
        <v>19</v>
      </c>
      <c r="B38" s="3" t="s">
        <v>85</v>
      </c>
      <c r="C38" s="55" t="s">
        <v>64</v>
      </c>
      <c r="D38" s="3" t="s">
        <v>54</v>
      </c>
      <c r="E38" s="3">
        <v>4</v>
      </c>
      <c r="F38" s="104"/>
      <c r="G38" s="105"/>
      <c r="H38" s="57"/>
      <c r="I38" s="57"/>
      <c r="J38" s="57"/>
      <c r="K38" s="57"/>
      <c r="L38" s="58"/>
      <c r="M38" s="57"/>
      <c r="N38" s="57"/>
      <c r="O38" s="57"/>
      <c r="P38" s="57"/>
    </row>
    <row r="39" spans="1:16" s="13" customFormat="1" ht="24">
      <c r="A39" s="3">
        <v>20</v>
      </c>
      <c r="B39" s="3" t="s">
        <v>85</v>
      </c>
      <c r="C39" s="55" t="s">
        <v>65</v>
      </c>
      <c r="D39" s="3" t="s">
        <v>54</v>
      </c>
      <c r="E39" s="3">
        <v>1</v>
      </c>
      <c r="F39" s="104"/>
      <c r="G39" s="105"/>
      <c r="H39" s="57"/>
      <c r="I39" s="57"/>
      <c r="J39" s="57"/>
      <c r="K39" s="57"/>
      <c r="L39" s="58"/>
      <c r="M39" s="57"/>
      <c r="N39" s="57"/>
      <c r="O39" s="57"/>
      <c r="P39" s="57"/>
    </row>
    <row r="40" spans="1:16" s="13" customFormat="1" ht="24">
      <c r="A40" s="3">
        <v>21</v>
      </c>
      <c r="B40" s="3" t="s">
        <v>85</v>
      </c>
      <c r="C40" s="55" t="s">
        <v>66</v>
      </c>
      <c r="D40" s="3" t="s">
        <v>54</v>
      </c>
      <c r="E40" s="3">
        <v>1</v>
      </c>
      <c r="F40" s="104"/>
      <c r="G40" s="105"/>
      <c r="H40" s="57"/>
      <c r="I40" s="57"/>
      <c r="J40" s="57"/>
      <c r="K40" s="57"/>
      <c r="L40" s="58"/>
      <c r="M40" s="57"/>
      <c r="N40" s="57"/>
      <c r="O40" s="57"/>
      <c r="P40" s="57"/>
    </row>
    <row r="41" spans="1:16" s="13" customFormat="1" ht="24">
      <c r="A41" s="3">
        <v>22</v>
      </c>
      <c r="B41" s="3" t="s">
        <v>85</v>
      </c>
      <c r="C41" s="55" t="s">
        <v>67</v>
      </c>
      <c r="D41" s="3" t="s">
        <v>54</v>
      </c>
      <c r="E41" s="3">
        <v>3</v>
      </c>
      <c r="F41" s="104"/>
      <c r="G41" s="105"/>
      <c r="H41" s="57"/>
      <c r="I41" s="57"/>
      <c r="J41" s="57"/>
      <c r="K41" s="57"/>
      <c r="L41" s="58"/>
      <c r="M41" s="57"/>
      <c r="N41" s="57"/>
      <c r="O41" s="57"/>
      <c r="P41" s="57"/>
    </row>
    <row r="42" spans="1:16" s="13" customFormat="1" ht="24">
      <c r="A42" s="3">
        <v>23</v>
      </c>
      <c r="B42" s="3" t="s">
        <v>85</v>
      </c>
      <c r="C42" s="55" t="s">
        <v>68</v>
      </c>
      <c r="D42" s="3" t="s">
        <v>54</v>
      </c>
      <c r="E42" s="3">
        <v>2</v>
      </c>
      <c r="F42" s="104"/>
      <c r="G42" s="105"/>
      <c r="H42" s="57"/>
      <c r="I42" s="57"/>
      <c r="J42" s="57"/>
      <c r="K42" s="57"/>
      <c r="L42" s="58"/>
      <c r="M42" s="57"/>
      <c r="N42" s="57"/>
      <c r="O42" s="57"/>
      <c r="P42" s="57"/>
    </row>
    <row r="43" spans="1:16" s="13" customFormat="1" ht="24">
      <c r="A43" s="3">
        <v>24</v>
      </c>
      <c r="B43" s="3" t="s">
        <v>85</v>
      </c>
      <c r="C43" s="55" t="s">
        <v>69</v>
      </c>
      <c r="D43" s="3" t="s">
        <v>54</v>
      </c>
      <c r="E43" s="3">
        <v>4</v>
      </c>
      <c r="F43" s="104"/>
      <c r="G43" s="105"/>
      <c r="H43" s="57"/>
      <c r="I43" s="57"/>
      <c r="J43" s="57"/>
      <c r="K43" s="57"/>
      <c r="L43" s="58"/>
      <c r="M43" s="57"/>
      <c r="N43" s="57"/>
      <c r="O43" s="57"/>
      <c r="P43" s="57"/>
    </row>
    <row r="44" spans="1:16" s="13" customFormat="1" ht="11.25" customHeight="1">
      <c r="A44" s="3">
        <v>25</v>
      </c>
      <c r="B44" s="3" t="s">
        <v>85</v>
      </c>
      <c r="C44" s="55" t="s">
        <v>70</v>
      </c>
      <c r="D44" s="3" t="s">
        <v>54</v>
      </c>
      <c r="E44" s="3">
        <v>6</v>
      </c>
      <c r="F44" s="104"/>
      <c r="G44" s="105"/>
      <c r="H44" s="57"/>
      <c r="I44" s="57"/>
      <c r="J44" s="57"/>
      <c r="K44" s="57"/>
      <c r="L44" s="58"/>
      <c r="M44" s="57"/>
      <c r="N44" s="57"/>
      <c r="O44" s="57"/>
      <c r="P44" s="57"/>
    </row>
    <row r="45" spans="1:16" s="13" customFormat="1" ht="11.25" customHeight="1">
      <c r="A45" s="3">
        <v>26</v>
      </c>
      <c r="B45" s="3" t="s">
        <v>85</v>
      </c>
      <c r="C45" s="55" t="s">
        <v>71</v>
      </c>
      <c r="D45" s="3" t="s">
        <v>54</v>
      </c>
      <c r="E45" s="3">
        <v>2</v>
      </c>
      <c r="F45" s="104"/>
      <c r="G45" s="105"/>
      <c r="H45" s="57"/>
      <c r="I45" s="57"/>
      <c r="J45" s="57"/>
      <c r="K45" s="57"/>
      <c r="L45" s="58"/>
      <c r="M45" s="57"/>
      <c r="N45" s="57"/>
      <c r="O45" s="57"/>
      <c r="P45" s="57"/>
    </row>
    <row r="46" spans="1:16" s="13" customFormat="1" ht="11.25" customHeight="1">
      <c r="A46" s="3">
        <v>27</v>
      </c>
      <c r="B46" s="3" t="s">
        <v>85</v>
      </c>
      <c r="C46" s="55" t="s">
        <v>228</v>
      </c>
      <c r="D46" s="3" t="s">
        <v>170</v>
      </c>
      <c r="E46" s="3">
        <v>1</v>
      </c>
      <c r="F46" s="104"/>
      <c r="G46" s="105"/>
      <c r="H46" s="57"/>
      <c r="I46" s="57"/>
      <c r="J46" s="57"/>
      <c r="K46" s="57"/>
      <c r="L46" s="58"/>
      <c r="M46" s="57"/>
      <c r="N46" s="57"/>
      <c r="O46" s="57"/>
      <c r="P46" s="57"/>
    </row>
    <row r="47" spans="1:16" s="13" customFormat="1" ht="11.25" customHeight="1">
      <c r="A47" s="3">
        <v>28</v>
      </c>
      <c r="B47" s="3" t="s">
        <v>85</v>
      </c>
      <c r="C47" s="55" t="s">
        <v>214</v>
      </c>
      <c r="D47" s="3" t="s">
        <v>170</v>
      </c>
      <c r="E47" s="3">
        <v>1</v>
      </c>
      <c r="F47" s="104"/>
      <c r="G47" s="105"/>
      <c r="H47" s="57"/>
      <c r="I47" s="57"/>
      <c r="J47" s="57"/>
      <c r="K47" s="57"/>
      <c r="L47" s="58"/>
      <c r="M47" s="57"/>
      <c r="N47" s="57"/>
      <c r="O47" s="57"/>
      <c r="P47" s="57"/>
    </row>
    <row r="48" spans="1:16" s="13" customFormat="1" ht="11.25" customHeight="1">
      <c r="A48" s="3">
        <v>29</v>
      </c>
      <c r="B48" s="3" t="s">
        <v>85</v>
      </c>
      <c r="C48" s="55" t="s">
        <v>72</v>
      </c>
      <c r="D48" s="3" t="s">
        <v>54</v>
      </c>
      <c r="E48" s="3">
        <v>1</v>
      </c>
      <c r="F48" s="104"/>
      <c r="G48" s="105"/>
      <c r="H48" s="57"/>
      <c r="I48" s="57"/>
      <c r="J48" s="57"/>
      <c r="K48" s="57"/>
      <c r="L48" s="58"/>
      <c r="M48" s="57"/>
      <c r="N48" s="57"/>
      <c r="O48" s="57"/>
      <c r="P48" s="57"/>
    </row>
    <row r="49" spans="1:16" s="13" customFormat="1" ht="11.25" customHeight="1">
      <c r="A49" s="3">
        <v>30</v>
      </c>
      <c r="B49" s="3" t="s">
        <v>85</v>
      </c>
      <c r="C49" s="55" t="s">
        <v>73</v>
      </c>
      <c r="D49" s="3" t="s">
        <v>54</v>
      </c>
      <c r="E49" s="3">
        <v>1</v>
      </c>
      <c r="F49" s="104"/>
      <c r="G49" s="105"/>
      <c r="H49" s="57"/>
      <c r="I49" s="57"/>
      <c r="J49" s="57"/>
      <c r="K49" s="57"/>
      <c r="L49" s="58"/>
      <c r="M49" s="57"/>
      <c r="N49" s="57"/>
      <c r="O49" s="57"/>
      <c r="P49" s="57"/>
    </row>
    <row r="50" spans="1:16" s="13" customFormat="1" ht="11.25" customHeight="1">
      <c r="A50" s="3">
        <v>31</v>
      </c>
      <c r="B50" s="3" t="s">
        <v>85</v>
      </c>
      <c r="C50" s="55" t="s">
        <v>74</v>
      </c>
      <c r="D50" s="3" t="s">
        <v>170</v>
      </c>
      <c r="E50" s="3">
        <v>2</v>
      </c>
      <c r="F50" s="104"/>
      <c r="G50" s="105"/>
      <c r="H50" s="57"/>
      <c r="I50" s="57"/>
      <c r="J50" s="57"/>
      <c r="K50" s="57"/>
      <c r="L50" s="58"/>
      <c r="M50" s="57"/>
      <c r="N50" s="57"/>
      <c r="O50" s="57"/>
      <c r="P50" s="57"/>
    </row>
    <row r="51" spans="1:16" s="13" customFormat="1" ht="11.25" customHeight="1">
      <c r="A51" s="3">
        <v>32</v>
      </c>
      <c r="B51" s="3" t="s">
        <v>85</v>
      </c>
      <c r="C51" s="55" t="s">
        <v>75</v>
      </c>
      <c r="D51" s="3" t="s">
        <v>170</v>
      </c>
      <c r="E51" s="3">
        <v>4</v>
      </c>
      <c r="F51" s="104"/>
      <c r="G51" s="105"/>
      <c r="H51" s="57"/>
      <c r="I51" s="57"/>
      <c r="J51" s="57"/>
      <c r="K51" s="57"/>
      <c r="L51" s="58"/>
      <c r="M51" s="57"/>
      <c r="N51" s="57"/>
      <c r="O51" s="57"/>
      <c r="P51" s="57"/>
    </row>
    <row r="52" spans="1:16" s="13" customFormat="1" ht="11.25" customHeight="1">
      <c r="A52" s="3">
        <v>33</v>
      </c>
      <c r="B52" s="3" t="s">
        <v>85</v>
      </c>
      <c r="C52" s="55" t="s">
        <v>76</v>
      </c>
      <c r="D52" s="3" t="s">
        <v>170</v>
      </c>
      <c r="E52" s="3">
        <v>6</v>
      </c>
      <c r="F52" s="104"/>
      <c r="G52" s="105"/>
      <c r="H52" s="57"/>
      <c r="I52" s="57"/>
      <c r="J52" s="57"/>
      <c r="K52" s="57"/>
      <c r="L52" s="58"/>
      <c r="M52" s="57"/>
      <c r="N52" s="57"/>
      <c r="O52" s="57"/>
      <c r="P52" s="57"/>
    </row>
    <row r="53" spans="1:16" s="13" customFormat="1" ht="11.25" customHeight="1">
      <c r="A53" s="3">
        <v>34</v>
      </c>
      <c r="B53" s="3" t="s">
        <v>85</v>
      </c>
      <c r="C53" s="55" t="s">
        <v>82</v>
      </c>
      <c r="D53" s="3" t="s">
        <v>170</v>
      </c>
      <c r="E53" s="3">
        <v>2</v>
      </c>
      <c r="F53" s="104"/>
      <c r="G53" s="105"/>
      <c r="H53" s="57"/>
      <c r="I53" s="57"/>
      <c r="J53" s="57"/>
      <c r="K53" s="57"/>
      <c r="L53" s="58"/>
      <c r="M53" s="57"/>
      <c r="N53" s="57"/>
      <c r="O53" s="57"/>
      <c r="P53" s="57"/>
    </row>
    <row r="54" spans="1:16" s="13" customFormat="1" ht="11.25" customHeight="1">
      <c r="A54" s="3">
        <v>35</v>
      </c>
      <c r="B54" s="3" t="s">
        <v>85</v>
      </c>
      <c r="C54" s="55" t="s">
        <v>83</v>
      </c>
      <c r="D54" s="3" t="s">
        <v>170</v>
      </c>
      <c r="E54" s="3">
        <v>3</v>
      </c>
      <c r="F54" s="104"/>
      <c r="G54" s="105"/>
      <c r="H54" s="57"/>
      <c r="I54" s="57"/>
      <c r="J54" s="57"/>
      <c r="K54" s="57"/>
      <c r="L54" s="58"/>
      <c r="M54" s="57"/>
      <c r="N54" s="57"/>
      <c r="O54" s="57"/>
      <c r="P54" s="57"/>
    </row>
    <row r="55" spans="1:16" s="13" customFormat="1" ht="11.25" customHeight="1">
      <c r="A55" s="3">
        <v>36</v>
      </c>
      <c r="B55" s="3" t="s">
        <v>85</v>
      </c>
      <c r="C55" s="55" t="s">
        <v>192</v>
      </c>
      <c r="D55" s="3" t="s">
        <v>51</v>
      </c>
      <c r="E55" s="3">
        <v>25</v>
      </c>
      <c r="F55" s="104"/>
      <c r="G55" s="105"/>
      <c r="H55" s="57"/>
      <c r="I55" s="57"/>
      <c r="J55" s="57"/>
      <c r="K55" s="57"/>
      <c r="L55" s="58"/>
      <c r="M55" s="57"/>
      <c r="N55" s="57"/>
      <c r="O55" s="57"/>
      <c r="P55" s="57"/>
    </row>
    <row r="56" spans="1:16" s="13" customFormat="1" ht="11.25" customHeight="1">
      <c r="A56" s="3">
        <v>37</v>
      </c>
      <c r="B56" s="3" t="s">
        <v>85</v>
      </c>
      <c r="C56" s="55" t="s">
        <v>193</v>
      </c>
      <c r="D56" s="3" t="s">
        <v>51</v>
      </c>
      <c r="E56" s="3">
        <v>15</v>
      </c>
      <c r="F56" s="104"/>
      <c r="G56" s="105"/>
      <c r="H56" s="57"/>
      <c r="I56" s="57"/>
      <c r="J56" s="57"/>
      <c r="K56" s="57"/>
      <c r="L56" s="58"/>
      <c r="M56" s="57"/>
      <c r="N56" s="57"/>
      <c r="O56" s="57"/>
      <c r="P56" s="57"/>
    </row>
    <row r="57" spans="1:16" s="13" customFormat="1" ht="11.25" customHeight="1">
      <c r="A57" s="3">
        <v>38</v>
      </c>
      <c r="B57" s="3" t="s">
        <v>85</v>
      </c>
      <c r="C57" s="55" t="s">
        <v>194</v>
      </c>
      <c r="D57" s="3" t="s">
        <v>51</v>
      </c>
      <c r="E57" s="3">
        <v>15</v>
      </c>
      <c r="F57" s="104"/>
      <c r="G57" s="105"/>
      <c r="H57" s="57"/>
      <c r="I57" s="57"/>
      <c r="J57" s="57"/>
      <c r="K57" s="57"/>
      <c r="L57" s="58"/>
      <c r="M57" s="57"/>
      <c r="N57" s="57"/>
      <c r="O57" s="57"/>
      <c r="P57" s="57"/>
    </row>
    <row r="58" spans="1:16" s="13" customFormat="1" ht="11.25" customHeight="1">
      <c r="A58" s="3">
        <v>39</v>
      </c>
      <c r="B58" s="3" t="s">
        <v>85</v>
      </c>
      <c r="C58" s="55" t="s">
        <v>195</v>
      </c>
      <c r="D58" s="3" t="s">
        <v>51</v>
      </c>
      <c r="E58" s="3">
        <v>10</v>
      </c>
      <c r="F58" s="104"/>
      <c r="G58" s="105"/>
      <c r="H58" s="57"/>
      <c r="I58" s="57"/>
      <c r="J58" s="57"/>
      <c r="K58" s="57"/>
      <c r="L58" s="58"/>
      <c r="M58" s="57"/>
      <c r="N58" s="57"/>
      <c r="O58" s="57"/>
      <c r="P58" s="57"/>
    </row>
    <row r="59" spans="1:16" s="13" customFormat="1" ht="24">
      <c r="A59" s="3">
        <v>40</v>
      </c>
      <c r="B59" s="3" t="s">
        <v>85</v>
      </c>
      <c r="C59" s="55" t="s">
        <v>196</v>
      </c>
      <c r="D59" s="3" t="s">
        <v>51</v>
      </c>
      <c r="E59" s="3">
        <v>5</v>
      </c>
      <c r="F59" s="104"/>
      <c r="G59" s="105"/>
      <c r="H59" s="57"/>
      <c r="I59" s="57"/>
      <c r="J59" s="57"/>
      <c r="K59" s="57"/>
      <c r="L59" s="58"/>
      <c r="M59" s="57"/>
      <c r="N59" s="57"/>
      <c r="O59" s="57"/>
      <c r="P59" s="57"/>
    </row>
    <row r="60" spans="1:16" s="13" customFormat="1" ht="24">
      <c r="A60" s="3">
        <v>41</v>
      </c>
      <c r="B60" s="3" t="s">
        <v>85</v>
      </c>
      <c r="C60" s="111" t="s">
        <v>197</v>
      </c>
      <c r="D60" s="51" t="s">
        <v>51</v>
      </c>
      <c r="E60" s="51">
        <v>10</v>
      </c>
      <c r="F60" s="106"/>
      <c r="G60" s="105"/>
      <c r="H60" s="54"/>
      <c r="I60" s="54"/>
      <c r="J60" s="54"/>
      <c r="K60" s="54"/>
      <c r="L60" s="53"/>
      <c r="M60" s="57"/>
      <c r="N60" s="57"/>
      <c r="O60" s="57"/>
      <c r="P60" s="57"/>
    </row>
    <row r="61" spans="1:16" s="13" customFormat="1" ht="24">
      <c r="A61" s="3">
        <v>42</v>
      </c>
      <c r="B61" s="3" t="s">
        <v>85</v>
      </c>
      <c r="C61" s="55" t="s">
        <v>198</v>
      </c>
      <c r="D61" s="3" t="s">
        <v>22</v>
      </c>
      <c r="E61" s="3">
        <v>11</v>
      </c>
      <c r="F61" s="104"/>
      <c r="G61" s="105"/>
      <c r="H61" s="57"/>
      <c r="I61" s="57"/>
      <c r="J61" s="57"/>
      <c r="K61" s="57"/>
      <c r="L61" s="58"/>
      <c r="M61" s="57"/>
      <c r="N61" s="57"/>
      <c r="O61" s="57"/>
      <c r="P61" s="57"/>
    </row>
    <row r="62" spans="1:16" s="13" customFormat="1" ht="24">
      <c r="A62" s="3">
        <v>43</v>
      </c>
      <c r="B62" s="3" t="s">
        <v>85</v>
      </c>
      <c r="C62" s="55" t="s">
        <v>199</v>
      </c>
      <c r="D62" s="3" t="s">
        <v>22</v>
      </c>
      <c r="E62" s="3">
        <v>6</v>
      </c>
      <c r="F62" s="104"/>
      <c r="G62" s="105"/>
      <c r="H62" s="57"/>
      <c r="I62" s="57"/>
      <c r="J62" s="57"/>
      <c r="K62" s="57"/>
      <c r="L62" s="58"/>
      <c r="M62" s="57"/>
      <c r="N62" s="57"/>
      <c r="O62" s="57"/>
      <c r="P62" s="57"/>
    </row>
    <row r="63" spans="1:16" s="13" customFormat="1" ht="24">
      <c r="A63" s="3">
        <v>44</v>
      </c>
      <c r="B63" s="3" t="s">
        <v>85</v>
      </c>
      <c r="C63" s="55" t="s">
        <v>200</v>
      </c>
      <c r="D63" s="3" t="s">
        <v>22</v>
      </c>
      <c r="E63" s="3">
        <v>6</v>
      </c>
      <c r="F63" s="104"/>
      <c r="G63" s="105"/>
      <c r="H63" s="57"/>
      <c r="I63" s="57"/>
      <c r="J63" s="57"/>
      <c r="K63" s="57"/>
      <c r="L63" s="58"/>
      <c r="M63" s="57"/>
      <c r="N63" s="57"/>
      <c r="O63" s="57"/>
      <c r="P63" s="57"/>
    </row>
    <row r="64" spans="1:16" s="13" customFormat="1" ht="24">
      <c r="A64" s="3">
        <v>45</v>
      </c>
      <c r="B64" s="3" t="s">
        <v>85</v>
      </c>
      <c r="C64" s="55" t="s">
        <v>201</v>
      </c>
      <c r="D64" s="3" t="s">
        <v>22</v>
      </c>
      <c r="E64" s="3">
        <v>3</v>
      </c>
      <c r="F64" s="104"/>
      <c r="G64" s="105"/>
      <c r="H64" s="57"/>
      <c r="I64" s="57"/>
      <c r="J64" s="57"/>
      <c r="K64" s="57"/>
      <c r="L64" s="58"/>
      <c r="M64" s="57"/>
      <c r="N64" s="57"/>
      <c r="O64" s="57"/>
      <c r="P64" s="57"/>
    </row>
    <row r="65" spans="1:16" s="13" customFormat="1" ht="12">
      <c r="A65" s="3">
        <v>46</v>
      </c>
      <c r="B65" s="3" t="s">
        <v>85</v>
      </c>
      <c r="C65" s="55" t="s">
        <v>77</v>
      </c>
      <c r="D65" s="3" t="s">
        <v>290</v>
      </c>
      <c r="E65" s="3">
        <v>90</v>
      </c>
      <c r="F65" s="104"/>
      <c r="G65" s="105"/>
      <c r="H65" s="57"/>
      <c r="I65" s="57"/>
      <c r="J65" s="57"/>
      <c r="K65" s="57"/>
      <c r="L65" s="58"/>
      <c r="M65" s="57"/>
      <c r="N65" s="57"/>
      <c r="O65" s="57"/>
      <c r="P65" s="57"/>
    </row>
    <row r="66" spans="1:16" s="13" customFormat="1" ht="24">
      <c r="A66" s="3">
        <v>47</v>
      </c>
      <c r="B66" s="3" t="s">
        <v>85</v>
      </c>
      <c r="C66" s="55" t="s">
        <v>293</v>
      </c>
      <c r="D66" s="3" t="s">
        <v>84</v>
      </c>
      <c r="E66" s="3">
        <v>26</v>
      </c>
      <c r="F66" s="104"/>
      <c r="G66" s="105"/>
      <c r="H66" s="57"/>
      <c r="I66" s="57"/>
      <c r="J66" s="57"/>
      <c r="K66" s="57"/>
      <c r="L66" s="58"/>
      <c r="M66" s="57"/>
      <c r="N66" s="57"/>
      <c r="O66" s="57"/>
      <c r="P66" s="57"/>
    </row>
    <row r="67" spans="1:16" s="13" customFormat="1" ht="24">
      <c r="A67" s="3">
        <v>48</v>
      </c>
      <c r="B67" s="3" t="s">
        <v>85</v>
      </c>
      <c r="C67" s="55" t="s">
        <v>78</v>
      </c>
      <c r="D67" s="3" t="s">
        <v>278</v>
      </c>
      <c r="E67" s="3">
        <v>1</v>
      </c>
      <c r="F67" s="104"/>
      <c r="G67" s="105"/>
      <c r="H67" s="57"/>
      <c r="I67" s="57"/>
      <c r="J67" s="57"/>
      <c r="K67" s="57"/>
      <c r="L67" s="58"/>
      <c r="M67" s="57"/>
      <c r="N67" s="57"/>
      <c r="O67" s="57"/>
      <c r="P67" s="57"/>
    </row>
    <row r="68" spans="1:16" s="13" customFormat="1" ht="12">
      <c r="A68" s="3">
        <v>49</v>
      </c>
      <c r="B68" s="3" t="s">
        <v>85</v>
      </c>
      <c r="C68" s="55" t="s">
        <v>79</v>
      </c>
      <c r="D68" s="3" t="s">
        <v>277</v>
      </c>
      <c r="E68" s="3">
        <v>1</v>
      </c>
      <c r="F68" s="104"/>
      <c r="G68" s="105"/>
      <c r="H68" s="57"/>
      <c r="I68" s="57"/>
      <c r="J68" s="57"/>
      <c r="K68" s="57"/>
      <c r="L68" s="58"/>
      <c r="M68" s="57"/>
      <c r="N68" s="57"/>
      <c r="O68" s="57"/>
      <c r="P68" s="57"/>
    </row>
    <row r="69" spans="1:16" s="13" customFormat="1" ht="12">
      <c r="A69" s="3"/>
      <c r="B69" s="3"/>
      <c r="C69" s="131" t="s">
        <v>91</v>
      </c>
      <c r="D69" s="3"/>
      <c r="E69" s="3"/>
      <c r="F69" s="104"/>
      <c r="G69" s="105"/>
      <c r="H69" s="57"/>
      <c r="I69" s="57"/>
      <c r="J69" s="57"/>
      <c r="K69" s="57"/>
      <c r="L69" s="129"/>
      <c r="M69" s="121"/>
      <c r="N69" s="121"/>
      <c r="O69" s="121"/>
      <c r="P69" s="121"/>
    </row>
    <row r="70" spans="1:16" s="13" customFormat="1" ht="12">
      <c r="A70" s="3"/>
      <c r="B70" s="3"/>
      <c r="C70" s="124" t="s">
        <v>274</v>
      </c>
      <c r="D70" s="3"/>
      <c r="E70" s="3"/>
      <c r="F70" s="104"/>
      <c r="G70" s="105"/>
      <c r="H70" s="57"/>
      <c r="I70" s="57"/>
      <c r="J70" s="57"/>
      <c r="K70" s="57"/>
      <c r="L70" s="58"/>
      <c r="M70" s="57"/>
      <c r="N70" s="57"/>
      <c r="O70" s="57"/>
      <c r="P70" s="57"/>
    </row>
    <row r="71" spans="1:16" s="13" customFormat="1" ht="24">
      <c r="A71" s="3">
        <v>50</v>
      </c>
      <c r="B71" s="3" t="s">
        <v>85</v>
      </c>
      <c r="C71" s="55" t="s">
        <v>275</v>
      </c>
      <c r="D71" s="3" t="s">
        <v>277</v>
      </c>
      <c r="E71" s="3">
        <v>1</v>
      </c>
      <c r="F71" s="104"/>
      <c r="G71" s="105"/>
      <c r="H71" s="57"/>
      <c r="I71" s="57"/>
      <c r="J71" s="57"/>
      <c r="K71" s="57"/>
      <c r="L71" s="58"/>
      <c r="M71" s="57"/>
      <c r="N71" s="57"/>
      <c r="O71" s="57"/>
      <c r="P71" s="57"/>
    </row>
    <row r="72" spans="1:16" s="13" customFormat="1" ht="12">
      <c r="A72" s="3">
        <v>51</v>
      </c>
      <c r="B72" s="3" t="s">
        <v>85</v>
      </c>
      <c r="C72" s="55" t="s">
        <v>276</v>
      </c>
      <c r="D72" s="3" t="s">
        <v>277</v>
      </c>
      <c r="E72" s="3">
        <v>1</v>
      </c>
      <c r="F72" s="104"/>
      <c r="G72" s="105"/>
      <c r="H72" s="57"/>
      <c r="I72" s="57"/>
      <c r="J72" s="57"/>
      <c r="K72" s="57"/>
      <c r="L72" s="58"/>
      <c r="M72" s="57"/>
      <c r="N72" s="57"/>
      <c r="O72" s="57"/>
      <c r="P72" s="57"/>
    </row>
    <row r="73" spans="1:16" s="13" customFormat="1" ht="12">
      <c r="A73" s="3"/>
      <c r="B73" s="3"/>
      <c r="C73" s="131" t="s">
        <v>91</v>
      </c>
      <c r="D73" s="3"/>
      <c r="E73" s="3"/>
      <c r="F73" s="104"/>
      <c r="G73" s="105"/>
      <c r="H73" s="57"/>
      <c r="I73" s="57"/>
      <c r="J73" s="57"/>
      <c r="K73" s="57"/>
      <c r="L73" s="130"/>
      <c r="M73" s="121"/>
      <c r="N73" s="121"/>
      <c r="O73" s="121"/>
      <c r="P73" s="121"/>
    </row>
    <row r="74" spans="1:16" ht="12.75">
      <c r="A74" s="19"/>
      <c r="B74" s="19"/>
      <c r="C74" s="27"/>
      <c r="D74" s="19"/>
      <c r="E74" s="28"/>
      <c r="F74" s="84"/>
      <c r="G74" s="85"/>
      <c r="H74" s="85"/>
      <c r="I74" s="85"/>
      <c r="J74" s="85"/>
      <c r="K74" s="85"/>
      <c r="L74" s="84"/>
      <c r="M74" s="85"/>
      <c r="N74" s="85"/>
      <c r="O74" s="85"/>
      <c r="P74" s="85"/>
    </row>
    <row r="75" spans="1:16" ht="12.75">
      <c r="A75" s="4"/>
      <c r="B75" s="4"/>
      <c r="C75" s="125" t="s">
        <v>46</v>
      </c>
      <c r="D75" s="20"/>
      <c r="E75" s="20"/>
      <c r="F75" s="23"/>
      <c r="G75" s="24"/>
      <c r="H75" s="24"/>
      <c r="I75" s="24"/>
      <c r="J75" s="24"/>
      <c r="K75" s="24"/>
      <c r="L75" s="23">
        <f>SUM(L69,L73)</f>
        <v>0</v>
      </c>
      <c r="M75" s="24">
        <f>SUM(M69,M73)</f>
        <v>0</v>
      </c>
      <c r="N75" s="24">
        <f>SUM(N69,N73)</f>
        <v>0</v>
      </c>
      <c r="O75" s="24">
        <f>SUM(O69,O73)</f>
        <v>0</v>
      </c>
      <c r="P75" s="24">
        <f>SUM(P69,P73)</f>
        <v>0</v>
      </c>
    </row>
    <row r="76" spans="1:16" ht="12.75">
      <c r="A76" s="4"/>
      <c r="B76" s="4"/>
      <c r="C76" s="21"/>
      <c r="D76" s="21"/>
      <c r="E76" s="21"/>
      <c r="F76" s="21"/>
      <c r="G76" s="21"/>
      <c r="H76" s="21"/>
      <c r="I76" s="21"/>
      <c r="J76" s="21"/>
      <c r="K76" s="44" t="s">
        <v>107</v>
      </c>
      <c r="L76" s="59" t="s">
        <v>356</v>
      </c>
      <c r="M76" s="25">
        <v>0</v>
      </c>
      <c r="N76" s="24"/>
      <c r="O76" s="25"/>
      <c r="P76" s="24"/>
    </row>
    <row r="77" spans="1:16" ht="12.75">
      <c r="A77" s="4"/>
      <c r="B77" s="4"/>
      <c r="C77" s="21"/>
      <c r="D77" s="21"/>
      <c r="E77" s="21"/>
      <c r="F77" s="21"/>
      <c r="G77" s="21"/>
      <c r="H77" s="21"/>
      <c r="I77" s="21"/>
      <c r="J77" s="21"/>
      <c r="K77" s="44" t="s">
        <v>47</v>
      </c>
      <c r="L77" s="21"/>
      <c r="M77" s="24">
        <f>SUM(M75:M76)</f>
        <v>0</v>
      </c>
      <c r="N77" s="24"/>
      <c r="O77" s="24"/>
      <c r="P77" s="24"/>
    </row>
    <row r="79" spans="1:16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29"/>
      <c r="P79" s="41"/>
    </row>
    <row r="80" spans="1:16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2.75">
      <c r="A81" s="157" t="s">
        <v>48</v>
      </c>
      <c r="B81" s="157"/>
      <c r="C81" s="71"/>
      <c r="D81" s="72" t="s">
        <v>17</v>
      </c>
      <c r="E81" s="72"/>
      <c r="F81" s="161" t="s">
        <v>339</v>
      </c>
      <c r="G81" s="161"/>
      <c r="H81" s="48"/>
      <c r="I81" s="61" t="s">
        <v>50</v>
      </c>
      <c r="J81" s="72"/>
      <c r="K81" s="72"/>
      <c r="L81" s="72" t="s">
        <v>19</v>
      </c>
      <c r="M81" s="72"/>
      <c r="N81" s="161" t="s">
        <v>339</v>
      </c>
      <c r="O81" s="161"/>
      <c r="P81" s="48"/>
    </row>
    <row r="82" spans="1:16" ht="12.75">
      <c r="A82" s="48"/>
      <c r="B82" s="158" t="s">
        <v>49</v>
      </c>
      <c r="C82" s="158"/>
      <c r="D82" s="158"/>
      <c r="E82" s="158"/>
      <c r="F82" s="158"/>
      <c r="G82" s="158"/>
      <c r="I82" s="48"/>
      <c r="J82" s="153" t="s">
        <v>49</v>
      </c>
      <c r="K82" s="153"/>
      <c r="L82" s="153"/>
      <c r="M82" s="153"/>
      <c r="N82" s="153"/>
      <c r="O82" s="153"/>
      <c r="P82" s="48"/>
    </row>
    <row r="83" spans="1:16" ht="12.75">
      <c r="A83" s="60"/>
      <c r="B83" s="67" t="s">
        <v>16</v>
      </c>
      <c r="C83" s="60" t="s">
        <v>18</v>
      </c>
      <c r="D83" s="60"/>
      <c r="E83" s="60"/>
      <c r="F83" s="60"/>
      <c r="G83" s="60"/>
      <c r="H83" s="48"/>
      <c r="I83" s="60"/>
      <c r="J83" s="60"/>
      <c r="K83" s="60"/>
      <c r="L83" s="60"/>
      <c r="M83" s="60"/>
      <c r="N83" s="60"/>
      <c r="O83" s="60"/>
      <c r="P83" s="60"/>
    </row>
    <row r="85" ht="12.75">
      <c r="C85" s="145" t="s">
        <v>361</v>
      </c>
    </row>
    <row r="86" ht="12.75">
      <c r="C86" s="146" t="s">
        <v>362</v>
      </c>
    </row>
    <row r="87" ht="12.75">
      <c r="C87" s="146" t="s">
        <v>363</v>
      </c>
    </row>
    <row r="88" ht="12.75">
      <c r="C88" s="147" t="s">
        <v>364</v>
      </c>
    </row>
  </sheetData>
  <sheetProtection/>
  <mergeCells count="14">
    <mergeCell ref="F81:G81"/>
    <mergeCell ref="N81:O81"/>
    <mergeCell ref="A12:A13"/>
    <mergeCell ref="B12:B13"/>
    <mergeCell ref="C12:C13"/>
    <mergeCell ref="D12:D13"/>
    <mergeCell ref="C2:M2"/>
    <mergeCell ref="L9:N9"/>
    <mergeCell ref="B82:G82"/>
    <mergeCell ref="J82:O82"/>
    <mergeCell ref="E12:E13"/>
    <mergeCell ref="F12:K12"/>
    <mergeCell ref="L12:P12"/>
    <mergeCell ref="A81:B81"/>
  </mergeCells>
  <printOptions horizontalCentered="1"/>
  <pageMargins left="0.3937007874015748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view="pageBreakPreview" zoomScaleSheetLayoutView="100" zoomScalePageLayoutView="0" workbookViewId="0" topLeftCell="A1">
      <selection activeCell="C62" sqref="C62:C65"/>
    </sheetView>
  </sheetViews>
  <sheetFormatPr defaultColWidth="9.140625" defaultRowHeight="12.75"/>
  <cols>
    <col min="1" max="1" width="4.8515625" style="0" customWidth="1"/>
    <col min="2" max="2" width="9.7109375" style="0" customWidth="1"/>
    <col min="3" max="3" width="39.7109375" style="0" customWidth="1"/>
    <col min="4" max="4" width="6.140625" style="0" customWidth="1"/>
    <col min="5" max="5" width="7.28125" style="0" customWidth="1"/>
    <col min="6" max="6" width="5.7109375" style="0" customWidth="1"/>
    <col min="7" max="7" width="6.00390625" style="0" customWidth="1"/>
    <col min="8" max="11" width="7.00390625" style="0" customWidth="1"/>
    <col min="12" max="12" width="7.28125" style="0" customWidth="1"/>
    <col min="13" max="13" width="10.00390625" style="0" customWidth="1"/>
    <col min="14" max="14" width="10.140625" style="0" customWidth="1"/>
    <col min="15" max="15" width="9.8515625" style="0" customWidth="1"/>
    <col min="16" max="16" width="11.140625" style="0" customWidth="1"/>
  </cols>
  <sheetData>
    <row r="1" spans="1:15" ht="18">
      <c r="A1" s="16"/>
      <c r="B1" s="16"/>
      <c r="C1" s="16"/>
      <c r="D1" s="16"/>
      <c r="E1" s="32"/>
      <c r="F1" s="33" t="s">
        <v>55</v>
      </c>
      <c r="G1" s="34" t="s">
        <v>313</v>
      </c>
      <c r="H1" s="16"/>
      <c r="I1" s="16"/>
      <c r="J1" s="16"/>
      <c r="K1" s="16"/>
      <c r="L1" s="16"/>
      <c r="M1" s="16"/>
      <c r="N1" s="16"/>
      <c r="O1" s="16"/>
    </row>
    <row r="2" spans="1:15" ht="12.75">
      <c r="A2" s="16"/>
      <c r="B2" s="16"/>
      <c r="C2" s="164" t="s">
        <v>312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"/>
      <c r="O2" s="16"/>
    </row>
    <row r="3" spans="1:15" ht="12.75">
      <c r="A3" s="16"/>
      <c r="B3" s="16"/>
      <c r="C3" s="16"/>
      <c r="D3" s="16"/>
      <c r="E3" s="35" t="s">
        <v>27</v>
      </c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ht="12.75">
      <c r="A5" s="42" t="s">
        <v>343</v>
      </c>
      <c r="B5" s="42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7"/>
    </row>
    <row r="6" spans="1:16" ht="12.75">
      <c r="A6" s="42" t="s">
        <v>349</v>
      </c>
      <c r="B6" s="42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6"/>
    </row>
    <row r="7" spans="1:16" ht="12.75">
      <c r="A7" s="42" t="s">
        <v>29</v>
      </c>
      <c r="B7" s="42"/>
      <c r="C7" s="38" t="s">
        <v>350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6"/>
    </row>
    <row r="8" spans="1:16" ht="12.75">
      <c r="A8" s="42" t="s">
        <v>13</v>
      </c>
      <c r="B8" s="42"/>
      <c r="C8" s="47" t="s">
        <v>351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6"/>
    </row>
    <row r="9" spans="1:16" ht="12.75">
      <c r="A9" s="16" t="s">
        <v>360</v>
      </c>
      <c r="B9" s="16"/>
      <c r="C9" s="16"/>
      <c r="D9" s="16"/>
      <c r="E9" s="16"/>
      <c r="F9" s="16"/>
      <c r="G9" s="16"/>
      <c r="H9" s="16"/>
      <c r="I9" s="16"/>
      <c r="J9" s="16"/>
      <c r="K9" s="31" t="s">
        <v>30</v>
      </c>
      <c r="L9" s="165"/>
      <c r="M9" s="165"/>
      <c r="N9" s="165"/>
      <c r="O9" s="83"/>
      <c r="P9" s="18"/>
    </row>
    <row r="10" spans="1:15" ht="12.75">
      <c r="A10" s="16"/>
      <c r="B10" s="16"/>
      <c r="C10" s="16"/>
      <c r="D10" s="16"/>
      <c r="E10" s="16"/>
      <c r="F10" s="16"/>
      <c r="G10" s="16"/>
      <c r="H10" s="16"/>
      <c r="I10" s="16"/>
      <c r="J10" s="144" t="s">
        <v>352</v>
      </c>
      <c r="K10" s="49"/>
      <c r="L10" s="49"/>
      <c r="M10" s="49"/>
      <c r="N10" s="16"/>
      <c r="O10" s="16"/>
    </row>
    <row r="12" spans="1:16" ht="12.75">
      <c r="A12" s="167" t="s">
        <v>31</v>
      </c>
      <c r="B12" s="167" t="s">
        <v>32</v>
      </c>
      <c r="C12" s="162" t="s">
        <v>33</v>
      </c>
      <c r="D12" s="163" t="s">
        <v>34</v>
      </c>
      <c r="E12" s="163" t="s">
        <v>35</v>
      </c>
      <c r="F12" s="166" t="s">
        <v>36</v>
      </c>
      <c r="G12" s="166"/>
      <c r="H12" s="166"/>
      <c r="I12" s="166"/>
      <c r="J12" s="166"/>
      <c r="K12" s="166"/>
      <c r="L12" s="166" t="s">
        <v>43</v>
      </c>
      <c r="M12" s="166"/>
      <c r="N12" s="166"/>
      <c r="O12" s="166"/>
      <c r="P12" s="166"/>
    </row>
    <row r="13" spans="1:16" ht="66" customHeight="1">
      <c r="A13" s="167"/>
      <c r="B13" s="167"/>
      <c r="C13" s="162"/>
      <c r="D13" s="163"/>
      <c r="E13" s="163"/>
      <c r="F13" s="2" t="s">
        <v>37</v>
      </c>
      <c r="G13" s="2" t="s">
        <v>38</v>
      </c>
      <c r="H13" s="2" t="s">
        <v>39</v>
      </c>
      <c r="I13" s="2" t="s">
        <v>40</v>
      </c>
      <c r="J13" s="2" t="s">
        <v>41</v>
      </c>
      <c r="K13" s="2" t="s">
        <v>42</v>
      </c>
      <c r="L13" s="2" t="s">
        <v>44</v>
      </c>
      <c r="M13" s="2" t="s">
        <v>39</v>
      </c>
      <c r="N13" s="2" t="s">
        <v>40</v>
      </c>
      <c r="O13" s="2" t="s">
        <v>41</v>
      </c>
      <c r="P13" s="2" t="s">
        <v>45</v>
      </c>
    </row>
    <row r="14" spans="1:16" s="50" customFormat="1" ht="24">
      <c r="A14" s="3">
        <v>1</v>
      </c>
      <c r="B14" s="3" t="s">
        <v>85</v>
      </c>
      <c r="C14" s="56" t="s">
        <v>254</v>
      </c>
      <c r="D14" s="51" t="s">
        <v>22</v>
      </c>
      <c r="E14" s="52">
        <v>70</v>
      </c>
      <c r="F14" s="112"/>
      <c r="G14" s="54"/>
      <c r="H14" s="54"/>
      <c r="I14" s="54"/>
      <c r="J14" s="54"/>
      <c r="K14" s="54"/>
      <c r="L14" s="58"/>
      <c r="M14" s="57"/>
      <c r="N14" s="57"/>
      <c r="O14" s="57"/>
      <c r="P14" s="57"/>
    </row>
    <row r="15" spans="1:16" s="50" customFormat="1" ht="24">
      <c r="A15" s="3">
        <v>2</v>
      </c>
      <c r="B15" s="3" t="s">
        <v>85</v>
      </c>
      <c r="C15" s="56" t="s">
        <v>255</v>
      </c>
      <c r="D15" s="51" t="s">
        <v>22</v>
      </c>
      <c r="E15" s="52">
        <f>E16+E18+E20+E22+E41</f>
        <v>302</v>
      </c>
      <c r="F15" s="112"/>
      <c r="G15" s="54"/>
      <c r="H15" s="54"/>
      <c r="I15" s="54"/>
      <c r="J15" s="54"/>
      <c r="K15" s="54"/>
      <c r="L15" s="58"/>
      <c r="M15" s="57"/>
      <c r="N15" s="57"/>
      <c r="O15" s="57"/>
      <c r="P15" s="57"/>
    </row>
    <row r="16" spans="1:16" s="50" customFormat="1" ht="36">
      <c r="A16" s="3">
        <v>3</v>
      </c>
      <c r="B16" s="3" t="s">
        <v>85</v>
      </c>
      <c r="C16" s="56" t="s">
        <v>234</v>
      </c>
      <c r="D16" s="51" t="s">
        <v>22</v>
      </c>
      <c r="E16" s="52">
        <f>125+120*0.1</f>
        <v>137</v>
      </c>
      <c r="F16" s="53"/>
      <c r="G16" s="54"/>
      <c r="H16" s="54"/>
      <c r="I16" s="54"/>
      <c r="J16" s="54"/>
      <c r="K16" s="54"/>
      <c r="L16" s="58"/>
      <c r="M16" s="57"/>
      <c r="N16" s="57"/>
      <c r="O16" s="57"/>
      <c r="P16" s="57"/>
    </row>
    <row r="17" spans="1:16" s="50" customFormat="1" ht="36">
      <c r="A17" s="3">
        <v>4</v>
      </c>
      <c r="B17" s="3" t="s">
        <v>85</v>
      </c>
      <c r="C17" s="56" t="s">
        <v>230</v>
      </c>
      <c r="D17" s="51" t="s">
        <v>22</v>
      </c>
      <c r="E17" s="52">
        <v>125</v>
      </c>
      <c r="F17" s="53"/>
      <c r="G17" s="54"/>
      <c r="H17" s="54"/>
      <c r="I17" s="54"/>
      <c r="J17" s="54"/>
      <c r="K17" s="54"/>
      <c r="L17" s="58"/>
      <c r="M17" s="57"/>
      <c r="N17" s="57"/>
      <c r="O17" s="57"/>
      <c r="P17" s="57"/>
    </row>
    <row r="18" spans="1:16" s="50" customFormat="1" ht="36">
      <c r="A18" s="3">
        <v>5</v>
      </c>
      <c r="B18" s="3" t="s">
        <v>85</v>
      </c>
      <c r="C18" s="56" t="s">
        <v>235</v>
      </c>
      <c r="D18" s="51" t="s">
        <v>22</v>
      </c>
      <c r="E18" s="52">
        <f>62+55*0.1</f>
        <v>68</v>
      </c>
      <c r="F18" s="112"/>
      <c r="G18" s="54"/>
      <c r="H18" s="54"/>
      <c r="I18" s="54"/>
      <c r="J18" s="54"/>
      <c r="K18" s="54"/>
      <c r="L18" s="58"/>
      <c r="M18" s="57"/>
      <c r="N18" s="57"/>
      <c r="O18" s="57"/>
      <c r="P18" s="57"/>
    </row>
    <row r="19" spans="1:16" s="50" customFormat="1" ht="36">
      <c r="A19" s="3">
        <v>6</v>
      </c>
      <c r="B19" s="3" t="s">
        <v>85</v>
      </c>
      <c r="C19" s="56" t="s">
        <v>231</v>
      </c>
      <c r="D19" s="51" t="s">
        <v>22</v>
      </c>
      <c r="E19" s="52">
        <v>62</v>
      </c>
      <c r="F19" s="53"/>
      <c r="G19" s="54"/>
      <c r="H19" s="54"/>
      <c r="I19" s="54"/>
      <c r="J19" s="54"/>
      <c r="K19" s="54"/>
      <c r="L19" s="58"/>
      <c r="M19" s="57"/>
      <c r="N19" s="57"/>
      <c r="O19" s="57"/>
      <c r="P19" s="57"/>
    </row>
    <row r="20" spans="1:16" s="50" customFormat="1" ht="36">
      <c r="A20" s="3">
        <v>7</v>
      </c>
      <c r="B20" s="3" t="s">
        <v>85</v>
      </c>
      <c r="C20" s="56" t="s">
        <v>235</v>
      </c>
      <c r="D20" s="51" t="s">
        <v>22</v>
      </c>
      <c r="E20" s="113">
        <f>13.5+10*0.1</f>
        <v>14.5</v>
      </c>
      <c r="F20" s="112"/>
      <c r="G20" s="54"/>
      <c r="H20" s="54"/>
      <c r="I20" s="54"/>
      <c r="J20" s="54"/>
      <c r="K20" s="54"/>
      <c r="L20" s="58"/>
      <c r="M20" s="57"/>
      <c r="N20" s="57"/>
      <c r="O20" s="57"/>
      <c r="P20" s="57"/>
    </row>
    <row r="21" spans="1:16" s="50" customFormat="1" ht="36">
      <c r="A21" s="3">
        <v>8</v>
      </c>
      <c r="B21" s="3" t="s">
        <v>85</v>
      </c>
      <c r="C21" s="56" t="s">
        <v>232</v>
      </c>
      <c r="D21" s="51" t="s">
        <v>22</v>
      </c>
      <c r="E21" s="113">
        <v>13.5</v>
      </c>
      <c r="F21" s="53"/>
      <c r="G21" s="54"/>
      <c r="H21" s="54"/>
      <c r="I21" s="54"/>
      <c r="J21" s="54"/>
      <c r="K21" s="54"/>
      <c r="L21" s="58"/>
      <c r="M21" s="57"/>
      <c r="N21" s="57"/>
      <c r="O21" s="57"/>
      <c r="P21" s="57"/>
    </row>
    <row r="22" spans="1:16" s="50" customFormat="1" ht="36">
      <c r="A22" s="3">
        <v>9</v>
      </c>
      <c r="B22" s="3" t="s">
        <v>85</v>
      </c>
      <c r="C22" s="56" t="s">
        <v>236</v>
      </c>
      <c r="D22" s="51" t="s">
        <v>22</v>
      </c>
      <c r="E22" s="113">
        <f>70+80*0.1</f>
        <v>78</v>
      </c>
      <c r="F22" s="112"/>
      <c r="G22" s="54"/>
      <c r="H22" s="54"/>
      <c r="I22" s="54"/>
      <c r="J22" s="54"/>
      <c r="K22" s="54"/>
      <c r="L22" s="58"/>
      <c r="M22" s="57"/>
      <c r="N22" s="57"/>
      <c r="O22" s="57"/>
      <c r="P22" s="57"/>
    </row>
    <row r="23" spans="1:16" s="50" customFormat="1" ht="36">
      <c r="A23" s="3">
        <v>10</v>
      </c>
      <c r="B23" s="3" t="s">
        <v>85</v>
      </c>
      <c r="C23" s="56" t="s">
        <v>233</v>
      </c>
      <c r="D23" s="51" t="s">
        <v>22</v>
      </c>
      <c r="E23" s="52">
        <v>70</v>
      </c>
      <c r="F23" s="53"/>
      <c r="G23" s="54"/>
      <c r="H23" s="54"/>
      <c r="I23" s="54"/>
      <c r="J23" s="54"/>
      <c r="K23" s="54"/>
      <c r="L23" s="58"/>
      <c r="M23" s="57"/>
      <c r="N23" s="57"/>
      <c r="O23" s="57"/>
      <c r="P23" s="57"/>
    </row>
    <row r="24" spans="1:16" s="50" customFormat="1" ht="12.75">
      <c r="A24" s="3">
        <v>11</v>
      </c>
      <c r="B24" s="3" t="s">
        <v>85</v>
      </c>
      <c r="C24" s="56" t="s">
        <v>237</v>
      </c>
      <c r="D24" s="51" t="s">
        <v>51</v>
      </c>
      <c r="E24" s="52">
        <v>168</v>
      </c>
      <c r="F24" s="53"/>
      <c r="G24" s="54"/>
      <c r="H24" s="54"/>
      <c r="I24" s="54"/>
      <c r="J24" s="54"/>
      <c r="K24" s="54"/>
      <c r="L24" s="58"/>
      <c r="M24" s="57"/>
      <c r="N24" s="57"/>
      <c r="O24" s="57"/>
      <c r="P24" s="57"/>
    </row>
    <row r="25" spans="1:16" s="50" customFormat="1" ht="24">
      <c r="A25" s="3">
        <v>12</v>
      </c>
      <c r="B25" s="3" t="s">
        <v>85</v>
      </c>
      <c r="C25" s="56" t="s">
        <v>238</v>
      </c>
      <c r="D25" s="51" t="s">
        <v>51</v>
      </c>
      <c r="E25" s="113">
        <v>21.5</v>
      </c>
      <c r="F25" s="53"/>
      <c r="G25" s="54"/>
      <c r="H25" s="54"/>
      <c r="I25" s="54"/>
      <c r="J25" s="54"/>
      <c r="K25" s="54"/>
      <c r="L25" s="58"/>
      <c r="M25" s="57"/>
      <c r="N25" s="57"/>
      <c r="O25" s="57"/>
      <c r="P25" s="57"/>
    </row>
    <row r="26" spans="1:16" s="50" customFormat="1" ht="24">
      <c r="A26" s="3">
        <v>13</v>
      </c>
      <c r="B26" s="3" t="s">
        <v>85</v>
      </c>
      <c r="C26" s="56" t="s">
        <v>239</v>
      </c>
      <c r="D26" s="51" t="s">
        <v>22</v>
      </c>
      <c r="E26" s="52">
        <v>4</v>
      </c>
      <c r="F26" s="53"/>
      <c r="G26" s="54"/>
      <c r="H26" s="54"/>
      <c r="I26" s="54"/>
      <c r="J26" s="54"/>
      <c r="K26" s="54"/>
      <c r="L26" s="58"/>
      <c r="M26" s="57"/>
      <c r="N26" s="57"/>
      <c r="O26" s="57"/>
      <c r="P26" s="57"/>
    </row>
    <row r="27" spans="1:16" s="50" customFormat="1" ht="24">
      <c r="A27" s="3">
        <v>14</v>
      </c>
      <c r="B27" s="3" t="s">
        <v>85</v>
      </c>
      <c r="C27" s="56" t="s">
        <v>242</v>
      </c>
      <c r="D27" s="51" t="s">
        <v>22</v>
      </c>
      <c r="E27" s="113">
        <f>1.2*2.55</f>
        <v>3.1</v>
      </c>
      <c r="F27" s="53"/>
      <c r="G27" s="54"/>
      <c r="H27" s="54"/>
      <c r="I27" s="54"/>
      <c r="J27" s="54"/>
      <c r="K27" s="54"/>
      <c r="L27" s="58"/>
      <c r="M27" s="57"/>
      <c r="N27" s="57"/>
      <c r="O27" s="57"/>
      <c r="P27" s="57"/>
    </row>
    <row r="28" spans="1:16" s="50" customFormat="1" ht="24">
      <c r="A28" s="3">
        <v>15</v>
      </c>
      <c r="B28" s="3" t="s">
        <v>85</v>
      </c>
      <c r="C28" s="56" t="s">
        <v>243</v>
      </c>
      <c r="D28" s="51" t="s">
        <v>22</v>
      </c>
      <c r="E28" s="113">
        <f>1.2*2.55</f>
        <v>3.1</v>
      </c>
      <c r="F28" s="53"/>
      <c r="G28" s="54"/>
      <c r="H28" s="54"/>
      <c r="I28" s="54"/>
      <c r="J28" s="54"/>
      <c r="K28" s="54"/>
      <c r="L28" s="58"/>
      <c r="M28" s="57"/>
      <c r="N28" s="57"/>
      <c r="O28" s="57"/>
      <c r="P28" s="57"/>
    </row>
    <row r="29" spans="1:16" s="50" customFormat="1" ht="24">
      <c r="A29" s="3">
        <v>16</v>
      </c>
      <c r="B29" s="3" t="s">
        <v>85</v>
      </c>
      <c r="C29" s="56" t="s">
        <v>244</v>
      </c>
      <c r="D29" s="51" t="s">
        <v>22</v>
      </c>
      <c r="E29" s="113">
        <v>4.8</v>
      </c>
      <c r="F29" s="53"/>
      <c r="G29" s="54"/>
      <c r="H29" s="54"/>
      <c r="I29" s="54"/>
      <c r="J29" s="54"/>
      <c r="K29" s="54"/>
      <c r="L29" s="58"/>
      <c r="M29" s="57"/>
      <c r="N29" s="57"/>
      <c r="O29" s="57"/>
      <c r="P29" s="57"/>
    </row>
    <row r="30" spans="1:16" s="50" customFormat="1" ht="12.75">
      <c r="A30" s="3">
        <v>17</v>
      </c>
      <c r="B30" s="3" t="s">
        <v>85</v>
      </c>
      <c r="C30" s="56" t="s">
        <v>245</v>
      </c>
      <c r="D30" s="51" t="s">
        <v>22</v>
      </c>
      <c r="E30" s="113">
        <v>18.5</v>
      </c>
      <c r="F30" s="53"/>
      <c r="G30" s="54"/>
      <c r="H30" s="54"/>
      <c r="I30" s="54"/>
      <c r="J30" s="54"/>
      <c r="K30" s="54"/>
      <c r="L30" s="58"/>
      <c r="M30" s="57"/>
      <c r="N30" s="57"/>
      <c r="O30" s="57"/>
      <c r="P30" s="57"/>
    </row>
    <row r="31" spans="1:16" s="50" customFormat="1" ht="36">
      <c r="A31" s="3">
        <v>18</v>
      </c>
      <c r="B31" s="3" t="s">
        <v>85</v>
      </c>
      <c r="C31" s="56" t="s">
        <v>295</v>
      </c>
      <c r="D31" s="51" t="s">
        <v>21</v>
      </c>
      <c r="E31" s="52">
        <v>2</v>
      </c>
      <c r="F31" s="53"/>
      <c r="G31" s="54"/>
      <c r="H31" s="54"/>
      <c r="I31" s="54"/>
      <c r="J31" s="54"/>
      <c r="K31" s="54"/>
      <c r="L31" s="58"/>
      <c r="M31" s="57"/>
      <c r="N31" s="57"/>
      <c r="O31" s="57"/>
      <c r="P31" s="57"/>
    </row>
    <row r="32" spans="1:16" s="50" customFormat="1" ht="12.75">
      <c r="A32" s="3">
        <v>19</v>
      </c>
      <c r="B32" s="3" t="s">
        <v>85</v>
      </c>
      <c r="C32" s="56" t="s">
        <v>246</v>
      </c>
      <c r="D32" s="51" t="s">
        <v>22</v>
      </c>
      <c r="E32" s="113">
        <f>1.5*(3.16+4.7+3+1.6)</f>
        <v>18.7</v>
      </c>
      <c r="F32" s="112"/>
      <c r="G32" s="54"/>
      <c r="H32" s="54"/>
      <c r="I32" s="54"/>
      <c r="J32" s="54"/>
      <c r="K32" s="54"/>
      <c r="L32" s="58"/>
      <c r="M32" s="57"/>
      <c r="N32" s="57"/>
      <c r="O32" s="57"/>
      <c r="P32" s="57"/>
    </row>
    <row r="33" spans="1:16" s="50" customFormat="1" ht="36">
      <c r="A33" s="3">
        <v>20</v>
      </c>
      <c r="B33" s="3" t="s">
        <v>85</v>
      </c>
      <c r="C33" s="56" t="s">
        <v>248</v>
      </c>
      <c r="D33" s="51" t="s">
        <v>21</v>
      </c>
      <c r="E33" s="52">
        <v>1</v>
      </c>
      <c r="F33" s="112"/>
      <c r="G33" s="54"/>
      <c r="H33" s="54"/>
      <c r="I33" s="54"/>
      <c r="J33" s="54"/>
      <c r="K33" s="54"/>
      <c r="L33" s="58"/>
      <c r="M33" s="57"/>
      <c r="N33" s="57"/>
      <c r="O33" s="57"/>
      <c r="P33" s="57"/>
    </row>
    <row r="34" spans="1:16" s="50" customFormat="1" ht="36">
      <c r="A34" s="3">
        <v>21</v>
      </c>
      <c r="B34" s="3" t="s">
        <v>85</v>
      </c>
      <c r="C34" s="56" t="s">
        <v>249</v>
      </c>
      <c r="D34" s="51" t="s">
        <v>22</v>
      </c>
      <c r="E34" s="113">
        <f>(3.04+4.58+1.48)*1.45</f>
        <v>13.2</v>
      </c>
      <c r="F34" s="112"/>
      <c r="G34" s="54"/>
      <c r="H34" s="54"/>
      <c r="I34" s="54"/>
      <c r="J34" s="54"/>
      <c r="K34" s="54"/>
      <c r="L34" s="58"/>
      <c r="M34" s="57"/>
      <c r="N34" s="57"/>
      <c r="O34" s="57"/>
      <c r="P34" s="57"/>
    </row>
    <row r="35" spans="1:16" s="50" customFormat="1" ht="36">
      <c r="A35" s="3">
        <v>22</v>
      </c>
      <c r="B35" s="3" t="s">
        <v>85</v>
      </c>
      <c r="C35" s="56" t="s">
        <v>250</v>
      </c>
      <c r="D35" s="51" t="s">
        <v>22</v>
      </c>
      <c r="E35" s="113">
        <f>2.92*1.45</f>
        <v>4.2</v>
      </c>
      <c r="F35" s="112"/>
      <c r="G35" s="54"/>
      <c r="H35" s="54"/>
      <c r="I35" s="54"/>
      <c r="J35" s="54"/>
      <c r="K35" s="54"/>
      <c r="L35" s="58"/>
      <c r="M35" s="57"/>
      <c r="N35" s="57"/>
      <c r="O35" s="57"/>
      <c r="P35" s="57"/>
    </row>
    <row r="36" spans="1:16" s="50" customFormat="1" ht="12.75">
      <c r="A36" s="3">
        <v>23</v>
      </c>
      <c r="B36" s="3" t="s">
        <v>85</v>
      </c>
      <c r="C36" s="56" t="s">
        <v>247</v>
      </c>
      <c r="D36" s="51" t="s">
        <v>21</v>
      </c>
      <c r="E36" s="52">
        <v>1</v>
      </c>
      <c r="F36" s="112"/>
      <c r="G36" s="54"/>
      <c r="H36" s="54"/>
      <c r="I36" s="54"/>
      <c r="J36" s="54"/>
      <c r="K36" s="54"/>
      <c r="L36" s="58"/>
      <c r="M36" s="57"/>
      <c r="N36" s="57"/>
      <c r="O36" s="57"/>
      <c r="P36" s="57"/>
    </row>
    <row r="37" spans="1:16" s="50" customFormat="1" ht="24">
      <c r="A37" s="3">
        <v>24</v>
      </c>
      <c r="B37" s="3" t="s">
        <v>85</v>
      </c>
      <c r="C37" s="56" t="s">
        <v>251</v>
      </c>
      <c r="D37" s="51" t="s">
        <v>21</v>
      </c>
      <c r="E37" s="52">
        <v>4</v>
      </c>
      <c r="F37" s="112"/>
      <c r="G37" s="54"/>
      <c r="H37" s="54"/>
      <c r="I37" s="54"/>
      <c r="J37" s="54"/>
      <c r="K37" s="54"/>
      <c r="L37" s="58"/>
      <c r="M37" s="57"/>
      <c r="N37" s="57"/>
      <c r="O37" s="57"/>
      <c r="P37" s="57"/>
    </row>
    <row r="38" spans="1:16" s="50" customFormat="1" ht="24">
      <c r="A38" s="3">
        <v>25</v>
      </c>
      <c r="B38" s="3" t="s">
        <v>85</v>
      </c>
      <c r="C38" s="56" t="s">
        <v>252</v>
      </c>
      <c r="D38" s="51" t="s">
        <v>22</v>
      </c>
      <c r="E38" s="113">
        <f>(3.16+4.7+3+1.6)*1.5*0.6</f>
        <v>11.2</v>
      </c>
      <c r="F38" s="112"/>
      <c r="G38" s="54"/>
      <c r="H38" s="54"/>
      <c r="I38" s="54"/>
      <c r="J38" s="54"/>
      <c r="K38" s="54"/>
      <c r="L38" s="58"/>
      <c r="M38" s="57"/>
      <c r="N38" s="57"/>
      <c r="O38" s="57"/>
      <c r="P38" s="57"/>
    </row>
    <row r="39" spans="1:16" s="50" customFormat="1" ht="24">
      <c r="A39" s="3">
        <v>26</v>
      </c>
      <c r="B39" s="3" t="s">
        <v>85</v>
      </c>
      <c r="C39" s="56" t="s">
        <v>253</v>
      </c>
      <c r="D39" s="51" t="s">
        <v>51</v>
      </c>
      <c r="E39" s="113">
        <f>0.04+0.86+0.04+0.86+0.04+0.86+0.04+0.04+1.12+0.04+0.237+0.04+0.86+0.04+0.13+0.01</f>
        <v>5.3</v>
      </c>
      <c r="F39" s="112"/>
      <c r="G39" s="54"/>
      <c r="H39" s="54"/>
      <c r="I39" s="54"/>
      <c r="J39" s="54"/>
      <c r="K39" s="54"/>
      <c r="L39" s="58"/>
      <c r="M39" s="57"/>
      <c r="N39" s="57"/>
      <c r="O39" s="57"/>
      <c r="P39" s="57"/>
    </row>
    <row r="40" spans="1:16" ht="24">
      <c r="A40" s="3">
        <v>27</v>
      </c>
      <c r="B40" s="3" t="s">
        <v>85</v>
      </c>
      <c r="C40" s="102" t="s">
        <v>296</v>
      </c>
      <c r="D40" s="28" t="s">
        <v>21</v>
      </c>
      <c r="E40" s="28">
        <v>4</v>
      </c>
      <c r="F40" s="84"/>
      <c r="G40" s="54"/>
      <c r="H40" s="85"/>
      <c r="I40" s="85"/>
      <c r="J40" s="54"/>
      <c r="K40" s="85"/>
      <c r="L40" s="84"/>
      <c r="M40" s="85"/>
      <c r="N40" s="85"/>
      <c r="O40" s="85"/>
      <c r="P40" s="85"/>
    </row>
    <row r="41" spans="1:16" ht="12.75">
      <c r="A41" s="3">
        <v>28</v>
      </c>
      <c r="B41" s="3" t="s">
        <v>85</v>
      </c>
      <c r="C41" s="102" t="s">
        <v>240</v>
      </c>
      <c r="D41" s="28" t="s">
        <v>22</v>
      </c>
      <c r="E41" s="28">
        <v>4.5</v>
      </c>
      <c r="F41" s="84"/>
      <c r="G41" s="54"/>
      <c r="H41" s="85"/>
      <c r="I41" s="85"/>
      <c r="J41" s="54"/>
      <c r="K41" s="85"/>
      <c r="L41" s="84"/>
      <c r="M41" s="85"/>
      <c r="N41" s="85"/>
      <c r="O41" s="85"/>
      <c r="P41" s="85"/>
    </row>
    <row r="42" spans="1:16" ht="24">
      <c r="A42" s="3">
        <v>29</v>
      </c>
      <c r="B42" s="3" t="s">
        <v>85</v>
      </c>
      <c r="C42" s="102" t="s">
        <v>241</v>
      </c>
      <c r="D42" s="28" t="s">
        <v>22</v>
      </c>
      <c r="E42" s="28">
        <v>280</v>
      </c>
      <c r="F42" s="86"/>
      <c r="G42" s="54"/>
      <c r="H42" s="85"/>
      <c r="I42" s="85"/>
      <c r="J42" s="85"/>
      <c r="K42" s="85"/>
      <c r="L42" s="84"/>
      <c r="M42" s="85"/>
      <c r="N42" s="85"/>
      <c r="O42" s="85"/>
      <c r="P42" s="85"/>
    </row>
    <row r="43" spans="1:16" ht="12.75">
      <c r="A43" s="3"/>
      <c r="B43" s="3"/>
      <c r="C43" s="102"/>
      <c r="D43" s="28"/>
      <c r="E43" s="28"/>
      <c r="F43" s="84"/>
      <c r="G43" s="54"/>
      <c r="H43" s="85"/>
      <c r="I43" s="85"/>
      <c r="J43" s="54"/>
      <c r="K43" s="85"/>
      <c r="L43" s="84"/>
      <c r="M43" s="85"/>
      <c r="N43" s="85"/>
      <c r="O43" s="85"/>
      <c r="P43" s="85"/>
    </row>
    <row r="44" spans="1:16" ht="12.75">
      <c r="A44" s="3"/>
      <c r="B44" s="3"/>
      <c r="C44" s="138" t="s">
        <v>297</v>
      </c>
      <c r="D44" s="28"/>
      <c r="E44" s="28"/>
      <c r="F44" s="84"/>
      <c r="G44" s="54"/>
      <c r="H44" s="85"/>
      <c r="I44" s="85"/>
      <c r="J44" s="54"/>
      <c r="K44" s="85"/>
      <c r="L44" s="84"/>
      <c r="M44" s="85"/>
      <c r="N44" s="85"/>
      <c r="O44" s="85"/>
      <c r="P44" s="85"/>
    </row>
    <row r="45" spans="1:16" ht="24">
      <c r="A45" s="3">
        <v>30</v>
      </c>
      <c r="B45" s="3" t="s">
        <v>85</v>
      </c>
      <c r="C45" s="102" t="s">
        <v>298</v>
      </c>
      <c r="D45" s="28" t="s">
        <v>51</v>
      </c>
      <c r="E45" s="28">
        <f>0.9*19+0.64+0.79</f>
        <v>18.53</v>
      </c>
      <c r="F45" s="86"/>
      <c r="G45" s="54"/>
      <c r="H45" s="85"/>
      <c r="I45" s="85"/>
      <c r="J45" s="85"/>
      <c r="K45" s="85"/>
      <c r="L45" s="84"/>
      <c r="M45" s="85"/>
      <c r="N45" s="85"/>
      <c r="O45" s="85"/>
      <c r="P45" s="85"/>
    </row>
    <row r="46" spans="1:16" ht="36">
      <c r="A46" s="3">
        <v>31</v>
      </c>
      <c r="B46" s="3" t="s">
        <v>85</v>
      </c>
      <c r="C46" s="102" t="s">
        <v>299</v>
      </c>
      <c r="D46" s="28" t="s">
        <v>164</v>
      </c>
      <c r="E46" s="28">
        <v>50</v>
      </c>
      <c r="F46" s="86"/>
      <c r="G46" s="54"/>
      <c r="H46" s="85"/>
      <c r="I46" s="85"/>
      <c r="J46" s="85"/>
      <c r="K46" s="85"/>
      <c r="L46" s="84"/>
      <c r="M46" s="85"/>
      <c r="N46" s="85"/>
      <c r="O46" s="85"/>
      <c r="P46" s="85"/>
    </row>
    <row r="47" spans="1:16" ht="24">
      <c r="A47" s="3">
        <v>32</v>
      </c>
      <c r="B47" s="3" t="s">
        <v>85</v>
      </c>
      <c r="C47" s="102" t="s">
        <v>300</v>
      </c>
      <c r="D47" s="28" t="s">
        <v>301</v>
      </c>
      <c r="E47" s="28">
        <v>0.8</v>
      </c>
      <c r="F47" s="86"/>
      <c r="G47" s="54"/>
      <c r="H47" s="85"/>
      <c r="I47" s="85"/>
      <c r="J47" s="85"/>
      <c r="K47" s="85"/>
      <c r="L47" s="84"/>
      <c r="M47" s="85"/>
      <c r="N47" s="85"/>
      <c r="O47" s="85"/>
      <c r="P47" s="85"/>
    </row>
    <row r="48" spans="1:16" ht="24">
      <c r="A48" s="3">
        <v>33</v>
      </c>
      <c r="B48" s="3" t="s">
        <v>85</v>
      </c>
      <c r="C48" s="102" t="s">
        <v>302</v>
      </c>
      <c r="D48" s="28" t="s">
        <v>51</v>
      </c>
      <c r="E48" s="28">
        <v>18.53</v>
      </c>
      <c r="F48" s="86"/>
      <c r="G48" s="54"/>
      <c r="H48" s="85"/>
      <c r="I48" s="85"/>
      <c r="J48" s="54"/>
      <c r="K48" s="85"/>
      <c r="L48" s="84"/>
      <c r="M48" s="85"/>
      <c r="N48" s="85"/>
      <c r="O48" s="85"/>
      <c r="P48" s="85"/>
    </row>
    <row r="49" spans="1:16" ht="12.75">
      <c r="A49" s="3">
        <v>34</v>
      </c>
      <c r="B49" s="3" t="s">
        <v>85</v>
      </c>
      <c r="C49" s="102" t="s">
        <v>303</v>
      </c>
      <c r="D49" s="28" t="s">
        <v>22</v>
      </c>
      <c r="E49" s="28">
        <f>0.9*13*1.2</f>
        <v>14.04</v>
      </c>
      <c r="F49" s="86"/>
      <c r="G49" s="54"/>
      <c r="H49" s="85"/>
      <c r="I49" s="85"/>
      <c r="J49" s="54"/>
      <c r="K49" s="85"/>
      <c r="L49" s="84"/>
      <c r="M49" s="85"/>
      <c r="N49" s="85"/>
      <c r="O49" s="85"/>
      <c r="P49" s="85"/>
    </row>
    <row r="50" spans="1:16" s="50" customFormat="1" ht="24">
      <c r="A50" s="3">
        <v>35</v>
      </c>
      <c r="B50" s="3" t="s">
        <v>85</v>
      </c>
      <c r="C50" s="56" t="s">
        <v>304</v>
      </c>
      <c r="D50" s="51" t="s">
        <v>22</v>
      </c>
      <c r="E50" s="113">
        <f>18.53*0.7</f>
        <v>13</v>
      </c>
      <c r="F50" s="53"/>
      <c r="G50" s="54"/>
      <c r="H50" s="54"/>
      <c r="I50" s="54"/>
      <c r="J50" s="54"/>
      <c r="K50" s="54"/>
      <c r="L50" s="58"/>
      <c r="M50" s="57"/>
      <c r="N50" s="57"/>
      <c r="O50" s="57"/>
      <c r="P50" s="57"/>
    </row>
    <row r="51" spans="1:16" ht="12.75">
      <c r="A51" s="19"/>
      <c r="B51" s="19"/>
      <c r="C51" s="27"/>
      <c r="D51" s="19"/>
      <c r="E51" s="28"/>
      <c r="F51" s="84"/>
      <c r="G51" s="85"/>
      <c r="H51" s="85"/>
      <c r="I51" s="85"/>
      <c r="J51" s="85"/>
      <c r="K51" s="85"/>
      <c r="L51" s="84"/>
      <c r="M51" s="85"/>
      <c r="N51" s="85"/>
      <c r="O51" s="85"/>
      <c r="P51" s="85"/>
    </row>
    <row r="52" spans="1:16" ht="12.75">
      <c r="A52" s="4"/>
      <c r="B52" s="4"/>
      <c r="C52" s="22" t="s">
        <v>46</v>
      </c>
      <c r="D52" s="20"/>
      <c r="E52" s="20"/>
      <c r="F52" s="23"/>
      <c r="G52" s="24"/>
      <c r="H52" s="24"/>
      <c r="I52" s="24"/>
      <c r="J52" s="24"/>
      <c r="K52" s="24"/>
      <c r="L52" s="23">
        <f>SUM(L14:L51)</f>
        <v>0</v>
      </c>
      <c r="M52" s="24">
        <f>SUM(M14:M51)</f>
        <v>0</v>
      </c>
      <c r="N52" s="24">
        <f>SUM(N14:N51)</f>
        <v>0</v>
      </c>
      <c r="O52" s="24">
        <f>SUM(O14:O51)</f>
        <v>0</v>
      </c>
      <c r="P52" s="24">
        <f>SUM(P14:P51)</f>
        <v>0</v>
      </c>
    </row>
    <row r="53" spans="1:16" ht="12.75">
      <c r="A53" s="4"/>
      <c r="B53" s="4"/>
      <c r="C53" s="21"/>
      <c r="D53" s="21"/>
      <c r="E53" s="21"/>
      <c r="F53" s="21"/>
      <c r="G53" s="21"/>
      <c r="H53" s="21"/>
      <c r="I53" s="21"/>
      <c r="J53" s="21"/>
      <c r="K53" s="44" t="s">
        <v>107</v>
      </c>
      <c r="L53" s="59" t="s">
        <v>356</v>
      </c>
      <c r="M53" s="25">
        <v>0</v>
      </c>
      <c r="N53" s="24"/>
      <c r="O53" s="25"/>
      <c r="P53" s="24"/>
    </row>
    <row r="54" spans="1:16" ht="12.75">
      <c r="A54" s="4"/>
      <c r="B54" s="4"/>
      <c r="C54" s="21"/>
      <c r="D54" s="21"/>
      <c r="E54" s="21"/>
      <c r="F54" s="21"/>
      <c r="G54" s="21"/>
      <c r="H54" s="21"/>
      <c r="I54" s="21"/>
      <c r="J54" s="21"/>
      <c r="K54" s="44" t="s">
        <v>47</v>
      </c>
      <c r="L54" s="21"/>
      <c r="M54" s="24">
        <f>SUM(M52:M53)</f>
        <v>0</v>
      </c>
      <c r="N54" s="24"/>
      <c r="O54" s="24"/>
      <c r="P54" s="24"/>
    </row>
    <row r="56" spans="1:1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9"/>
      <c r="P56" s="41"/>
    </row>
    <row r="57" spans="1:1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.75">
      <c r="A58" s="157" t="s">
        <v>48</v>
      </c>
      <c r="B58" s="157"/>
      <c r="C58" s="71"/>
      <c r="D58" s="72" t="s">
        <v>17</v>
      </c>
      <c r="E58" s="72"/>
      <c r="F58" s="161" t="s">
        <v>339</v>
      </c>
      <c r="G58" s="161"/>
      <c r="H58" s="48"/>
      <c r="I58" s="61" t="s">
        <v>50</v>
      </c>
      <c r="J58" s="72"/>
      <c r="K58" s="72"/>
      <c r="L58" s="72" t="s">
        <v>19</v>
      </c>
      <c r="M58" s="72"/>
      <c r="N58" s="161" t="s">
        <v>339</v>
      </c>
      <c r="O58" s="161"/>
      <c r="P58" s="48"/>
    </row>
    <row r="59" spans="1:16" ht="12.75">
      <c r="A59" s="48"/>
      <c r="B59" s="158" t="s">
        <v>49</v>
      </c>
      <c r="C59" s="158"/>
      <c r="D59" s="158"/>
      <c r="E59" s="158"/>
      <c r="F59" s="158"/>
      <c r="G59" s="158"/>
      <c r="I59" s="48"/>
      <c r="J59" s="153" t="s">
        <v>49</v>
      </c>
      <c r="K59" s="153"/>
      <c r="L59" s="153"/>
      <c r="M59" s="153"/>
      <c r="N59" s="153"/>
      <c r="O59" s="153"/>
      <c r="P59" s="48"/>
    </row>
    <row r="60" spans="1:16" ht="12.75">
      <c r="A60" s="60"/>
      <c r="B60" s="67" t="s">
        <v>16</v>
      </c>
      <c r="C60" s="60" t="s">
        <v>18</v>
      </c>
      <c r="D60" s="60"/>
      <c r="E60" s="60"/>
      <c r="F60" s="60"/>
      <c r="G60" s="60"/>
      <c r="H60" s="48"/>
      <c r="I60" s="60"/>
      <c r="J60" s="60"/>
      <c r="K60" s="60"/>
      <c r="L60" s="60"/>
      <c r="M60" s="60"/>
      <c r="N60" s="60"/>
      <c r="O60" s="60"/>
      <c r="P60" s="60"/>
    </row>
    <row r="62" ht="12.75">
      <c r="C62" s="145" t="s">
        <v>361</v>
      </c>
    </row>
    <row r="63" ht="12.75">
      <c r="C63" s="146" t="s">
        <v>362</v>
      </c>
    </row>
    <row r="64" ht="12.75">
      <c r="C64" s="146" t="s">
        <v>363</v>
      </c>
    </row>
    <row r="65" ht="12.75">
      <c r="C65" s="147" t="s">
        <v>364</v>
      </c>
    </row>
  </sheetData>
  <sheetProtection/>
  <mergeCells count="14">
    <mergeCell ref="F58:G58"/>
    <mergeCell ref="N58:O58"/>
    <mergeCell ref="A12:A13"/>
    <mergeCell ref="B12:B13"/>
    <mergeCell ref="C12:C13"/>
    <mergeCell ref="D12:D13"/>
    <mergeCell ref="C2:M2"/>
    <mergeCell ref="L9:N9"/>
    <mergeCell ref="B59:G59"/>
    <mergeCell ref="J59:O59"/>
    <mergeCell ref="E12:E13"/>
    <mergeCell ref="F12:K12"/>
    <mergeCell ref="L12:P12"/>
    <mergeCell ref="A58:B58"/>
  </mergeCells>
  <printOptions horizontalCentered="1"/>
  <pageMargins left="0.3937007874015748" right="0" top="0.98425196850393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Skonto Buve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cp:lastPrinted>2010-11-16T07:50:29Z</cp:lastPrinted>
  <dcterms:created xsi:type="dcterms:W3CDTF">2007-01-04T11:24:16Z</dcterms:created>
  <dcterms:modified xsi:type="dcterms:W3CDTF">2013-07-22T10:04:00Z</dcterms:modified>
  <cp:category/>
  <cp:version/>
  <cp:contentType/>
  <cp:contentStatus/>
</cp:coreProperties>
</file>